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Neil Lewis</author>
    <author>A satisfied Microsoft Office user</author>
  </authors>
  <commentList>
    <comment ref="A44" authorId="0">
      <text>
        <r>
          <rPr>
            <b/>
            <sz val="8"/>
            <rFont val="Tahoma"/>
            <family val="0"/>
          </rPr>
          <t xml:space="preserve">A good letting agent ( and you only want a good one) will charge around 10% plus vat at 17.5%.
A non Vat registered individual would pay 11.75%
</t>
        </r>
        <r>
          <rPr>
            <sz val="8"/>
            <rFont val="Tahoma"/>
            <family val="0"/>
          </rPr>
          <t xml:space="preserve">
</t>
        </r>
      </text>
    </comment>
    <comment ref="A46" authorId="1">
      <text>
        <r>
          <rPr>
            <sz val="8"/>
            <rFont val="Tahoma"/>
            <family val="0"/>
          </rPr>
          <t xml:space="preserve">This will be a fixed cost dependant on the property.
Expect to pay between 0.5% to 1% of the property value in service charges each year.
Normally, these costs are payable quarterly, although in some instances, it may be payable as required.
</t>
        </r>
      </text>
    </comment>
    <comment ref="A47" authorId="0">
      <text>
        <r>
          <rPr>
            <b/>
            <sz val="8"/>
            <rFont val="Tahoma"/>
            <family val="0"/>
          </rPr>
          <t xml:space="preserve">This is Buildings Insurance only.
The amount varies by property and area - so check for your figures
</t>
        </r>
        <r>
          <rPr>
            <sz val="8"/>
            <rFont val="Tahoma"/>
            <family val="0"/>
          </rPr>
          <t xml:space="preserve">
</t>
        </r>
      </text>
    </comment>
    <comment ref="A48" authorId="0">
      <text>
        <r>
          <rPr>
            <b/>
            <sz val="8"/>
            <rFont val="Tahoma"/>
            <family val="0"/>
          </rPr>
          <t>Assume insurance at £5 per month.
Such insurance normally requires your tenant to be credit checked.</t>
        </r>
        <r>
          <rPr>
            <sz val="8"/>
            <rFont val="Tahoma"/>
            <family val="0"/>
          </rPr>
          <t xml:space="preserve">
</t>
        </r>
      </text>
    </comment>
    <comment ref="A49" authorId="1">
      <text>
        <r>
          <rPr>
            <sz val="8"/>
            <rFont val="Tahoma"/>
            <family val="0"/>
          </rPr>
          <t xml:space="preserve">Upkeep:
This allows for the costs of managing a burst pipe or the washing machine breaking down or some other small maintenance job
</t>
        </r>
      </text>
    </comment>
    <comment ref="A54" authorId="0">
      <text>
        <r>
          <rPr>
            <b/>
            <sz val="8"/>
            <rFont val="Tahoma"/>
            <family val="0"/>
          </rPr>
          <t xml:space="preserve">Use the total cost of the project - even if some of the money is your own to get a picture of your return
</t>
        </r>
      </text>
    </comment>
    <comment ref="A56" authorId="0">
      <text>
        <r>
          <rPr>
            <b/>
            <sz val="8"/>
            <rFont val="Tahoma"/>
            <family val="0"/>
          </rPr>
          <t xml:space="preserve">Use this row to make adjustments to your income
eg. If you hold a deposit you can add this amount here and it will increase your income for that month.
But remember to take it off again when the tenancy ends (enter as a negative figure)
</t>
        </r>
      </text>
    </comment>
    <comment ref="A79" authorId="0">
      <text>
        <r>
          <rPr>
            <b/>
            <sz val="8"/>
            <rFont val="Tahoma"/>
            <family val="0"/>
          </rPr>
          <t xml:space="preserve">A good letting agent ( and you only want a good one) will charge around 10% plus vat at 17.5%.
A non Vat registered individual would pay 11.75%
</t>
        </r>
        <r>
          <rPr>
            <sz val="8"/>
            <rFont val="Tahoma"/>
            <family val="0"/>
          </rPr>
          <t xml:space="preserve">
</t>
        </r>
      </text>
    </comment>
    <comment ref="A81" authorId="1">
      <text>
        <r>
          <rPr>
            <sz val="8"/>
            <rFont val="Tahoma"/>
            <family val="0"/>
          </rPr>
          <t xml:space="preserve">This will be a fixed cost dependant on the property.
Expect to pay between 0.5% to 1% of the property value in service charges each year.
Normally, these costs are payable quarterly, although in some instances, it may be payable as required.
</t>
        </r>
      </text>
    </comment>
    <comment ref="A82" authorId="0">
      <text>
        <r>
          <rPr>
            <b/>
            <sz val="8"/>
            <rFont val="Tahoma"/>
            <family val="0"/>
          </rPr>
          <t xml:space="preserve">This is Buildings Insurance only.
The amount varies by property and area - so check for your figures
</t>
        </r>
        <r>
          <rPr>
            <sz val="8"/>
            <rFont val="Tahoma"/>
            <family val="0"/>
          </rPr>
          <t xml:space="preserve">
</t>
        </r>
      </text>
    </comment>
    <comment ref="A83" authorId="0">
      <text>
        <r>
          <rPr>
            <b/>
            <sz val="8"/>
            <rFont val="Tahoma"/>
            <family val="0"/>
          </rPr>
          <t>Assume insurance at £5 per month.
Such insurance normally requires your tenant to be credit checked.</t>
        </r>
        <r>
          <rPr>
            <sz val="8"/>
            <rFont val="Tahoma"/>
            <family val="0"/>
          </rPr>
          <t xml:space="preserve">
</t>
        </r>
      </text>
    </comment>
    <comment ref="A84" authorId="1">
      <text>
        <r>
          <rPr>
            <sz val="8"/>
            <rFont val="Tahoma"/>
            <family val="0"/>
          </rPr>
          <t xml:space="preserve">Upkeep:
This allows for the costs of managing a burst pipe or the washing machine breaking down or some other small maintenance job
</t>
        </r>
      </text>
    </comment>
    <comment ref="A89" authorId="0">
      <text>
        <r>
          <rPr>
            <b/>
            <sz val="8"/>
            <rFont val="Tahoma"/>
            <family val="0"/>
          </rPr>
          <t xml:space="preserve">Use the total cost of the project - even if some of the money is your own to get a picture of your return
</t>
        </r>
      </text>
    </comment>
    <comment ref="A91" authorId="0">
      <text>
        <r>
          <rPr>
            <b/>
            <sz val="8"/>
            <rFont val="Tahoma"/>
            <family val="0"/>
          </rPr>
          <t xml:space="preserve">Use this row to make adjustments to your income
eg. If you hold a deposit you can add this amount here and it will increase your income for that month.
But remember to take it off again when the tenancy ends (enter as a negative figure)
</t>
        </r>
      </text>
    </comment>
  </commentList>
</comments>
</file>

<file path=xl/sharedStrings.xml><?xml version="1.0" encoding="utf-8"?>
<sst xmlns="http://schemas.openxmlformats.org/spreadsheetml/2006/main" count="106" uniqueCount="103">
  <si>
    <t>Summary - Return</t>
  </si>
  <si>
    <t>Set interest rate</t>
  </si>
  <si>
    <t>&lt;=  Use different interest rates to test your ability to pay the costs in tough times too</t>
  </si>
  <si>
    <t>Initial Monthly Rent (gross)</t>
  </si>
  <si>
    <t>&lt;=  This will largely be determined by the property you are letting or considering letting</t>
  </si>
  <si>
    <t>Gross yield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</si>
  <si>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</si>
  <si>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</si>
  <si>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</si>
  <si>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</si>
  <si>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</si>
  <si>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</si>
  <si>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</si>
  <si>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</si>
  <si>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</si>
  <si>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</si>
  <si>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</si>
  <si>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</si>
  <si>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</si>
  <si>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</si>
  <si>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</si>
  <si>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</si>
  <si>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</si>
  <si>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</si>
  <si>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</si>
  <si>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</si>
  <si>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Annual Capital Growth         - adjust ==&gt;</t>
  </si>
  <si>
    <t>Annual Rent Increase           - adjust ==&gt;</t>
  </si>
  <si>
    <t>Purchase Price</t>
  </si>
  <si>
    <t>&lt;=  Insert your anticipated purchase price</t>
  </si>
  <si>
    <t>Purchase Cost</t>
  </si>
  <si>
    <t>No of months before ready to let</t>
  </si>
  <si>
    <t>&lt;=  Will your property be ready to let straight away? Or will you need to spend a couple of months refurbishing?</t>
  </si>
  <si>
    <t>Value of Property once refurbished</t>
  </si>
  <si>
    <t>&lt;=  If you carry out a major refurbishment, then possibly you might see an increase in value</t>
  </si>
  <si>
    <t>Service Charge (annual)</t>
  </si>
  <si>
    <t>Total amount borrowed</t>
  </si>
  <si>
    <t>&lt;=  Insert the amount of money that you intend to borrow</t>
  </si>
  <si>
    <t>Amount invested (initially)</t>
  </si>
  <si>
    <t>&lt;=  This figure is calculated automatically</t>
  </si>
  <si>
    <t>Number of weeks let per year (out of 52)</t>
  </si>
  <si>
    <t>&lt;=  Insert the number of weeks per year that you realistically expect to let your property</t>
  </si>
  <si>
    <t>&lt;=  Insert Purchase Price plus Stamp Duty, Solicitor Costs, Surveyor Costs, Carry Costs (if any) and Additional Costs</t>
  </si>
  <si>
    <t>Managing the rental</t>
  </si>
  <si>
    <t>For Long term cash flow and income forecasts</t>
  </si>
  <si>
    <t>Letting Agent Percentage Cost (if any)</t>
  </si>
  <si>
    <t>&lt;=  Insert your letting agent fees - typically 10% plus VAT</t>
  </si>
  <si>
    <t>Property Insurance Cost %</t>
  </si>
  <si>
    <t>&lt;=  Landlords must pay for the building insurance - typically a % of the property cost</t>
  </si>
  <si>
    <t>Upkeep/ Repairs %</t>
  </si>
  <si>
    <t>&lt;=  keep a small budget for emergencies - typically estimated as a percentage of the current property value</t>
  </si>
  <si>
    <t>Refurbishment/ Repaint costs fund (per yr)</t>
  </si>
  <si>
    <t>&lt;=  Keep a larger budget for refurbishment - it will help your property let quickly and aid frequent rent increases as well as preserving capital value</t>
  </si>
  <si>
    <t>Forecast No of weeks let per year - out of 52</t>
  </si>
  <si>
    <t>Worse Case Scenario no of week let per year</t>
  </si>
  <si>
    <t>&lt;= Insert the worse case scenario of the number of weeks let</t>
  </si>
  <si>
    <t>Value of Property</t>
  </si>
  <si>
    <t>Results (Best guess)</t>
  </si>
  <si>
    <t>Year</t>
  </si>
  <si>
    <t>Rent yield</t>
  </si>
  <si>
    <t>Potential Rent - per year</t>
  </si>
  <si>
    <t>Actual rent (after void periods)</t>
  </si>
  <si>
    <t>Percentage of year let</t>
  </si>
  <si>
    <t>Letting Agent Fees</t>
  </si>
  <si>
    <t>Service Charge £</t>
  </si>
  <si>
    <t>Property Insurance - annual cost</t>
  </si>
  <si>
    <t>Legal Insurance</t>
  </si>
  <si>
    <t>Upkeep / Repairs (per annum) £</t>
  </si>
  <si>
    <t>Refurbishment costs (per annum)</t>
  </si>
  <si>
    <t>Setting up costs</t>
  </si>
  <si>
    <t>Finance Costs (per annum) £</t>
  </si>
  <si>
    <t>Adjustments</t>
  </si>
  <si>
    <t>Gross Rental Income</t>
  </si>
  <si>
    <t>Gross Rental Costs</t>
  </si>
  <si>
    <t>Rental Profit - per year</t>
  </si>
  <si>
    <t>CASH FLOW FORECAST</t>
  </si>
  <si>
    <t>LETTING only cashflow - MINIMAL voids</t>
  </si>
  <si>
    <t>TOTAL cashflow - including initial investment - MINIMAL voids</t>
  </si>
  <si>
    <t>WORSE CASE SCENARIO - ASSUMES REDUCTION IN THE RENTAL PERIOD OF</t>
  </si>
  <si>
    <t>&lt;= To change this figure adjust the worse case scenario above</t>
  </si>
  <si>
    <t>WORSE CASE Rent yield</t>
  </si>
  <si>
    <t>WORSE CASE Percentage of year  let</t>
  </si>
  <si>
    <t>WORSE CASE Letting Agent Fees</t>
  </si>
  <si>
    <t>WORSE CASE Service Charge £</t>
  </si>
  <si>
    <t>WORSE CASE Property Insurance - annual cost</t>
  </si>
  <si>
    <t>WORSE CASE Legal Insurance</t>
  </si>
  <si>
    <t>WORSE CASE Upkeep / Repairs (per annum) £</t>
  </si>
  <si>
    <t>WORSE CASE Refurbishment costs (per annum)</t>
  </si>
  <si>
    <t>WORSE CASE Setting up costs</t>
  </si>
  <si>
    <t>WORSE CASE Finance Costs (per annum) £</t>
  </si>
  <si>
    <t>WORSE CASE Adjustments</t>
  </si>
  <si>
    <t>WORSE CASE Gross Rental Income</t>
  </si>
  <si>
    <t>WORSE CASE Gross Rental Costs</t>
  </si>
  <si>
    <t>WORSE CASE Rental Profit - per year</t>
  </si>
  <si>
    <t>WORSE CASE CASH FLOW FORECAST</t>
  </si>
  <si>
    <t>LETTING only cashflow - MAXIMUM voids</t>
  </si>
  <si>
    <t>TOTAL cashflow - including initial investment - MAXIMUM voids</t>
  </si>
  <si>
    <t>&lt;=  Insert if applicable</t>
  </si>
  <si>
    <t>&lt;= Input your forecast here</t>
  </si>
  <si>
    <t>&lt;=  Insert total cost of Set Up (Furnishings, Refurbishment (ie repainting, retailing), Inventory, Contracts, References)</t>
  </si>
  <si>
    <t>&lt;=  To change this figure see C52 - Setting Up Costs</t>
  </si>
  <si>
    <t>Property Management Secrets Cashflow Spreadsheet Software</t>
  </si>
  <si>
    <t>www.propertysecrets.net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</si>
</sst>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_);_(&quot;£&quot;* \(#,##0\);_(&quot;£&quot;* &quot;-&quot;??_);_(@_)"/>
    <numFmt numFmtId="165" formatCode="0.0%"/>
    <numFmt numFmtId="166" formatCode="_(&quot;£&quot;* #,##0.00_);_(&quot;£&quot;* \(#,##0.00\);_(&quot;£&quot;* &quot;-&quot;??_);_(@_)"/>
    <numFmt numFmtId="167" formatCode="_(* #,##0_);_(* \(#,##0\);_(* &quot;-&quot;??_);_(@_)"/>
    <numFmt numFmtId="168" formatCode="&quot;£&quot;#,##0_);[Red]\(&quot;£&quot;#,##0\)"/>
    <numFmt numFmtId="169" formatCode="_(* #,##0.00_);_(* \(#,##0.00\);_(* &quot;-&quot;??_);_(@_)"/>
  </numFmts>
  <fonts count="21">
    <font>
      <sz val="10"/>
      <name val="Arial"/>
      <family val="0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9"/>
      <color indexed="5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color indexed="53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u val="single"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name val="UnicaSH-Bold"/>
      <family val="3"/>
    </font>
    <font>
      <b/>
      <u val="single"/>
      <sz val="16"/>
      <color indexed="12"/>
      <name val="UnicaSH-Bold"/>
      <family val="3"/>
    </font>
    <font>
      <b/>
      <sz val="16"/>
      <color indexed="12"/>
      <name val="UnicaSH-Bold"/>
      <family val="3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/>
    </xf>
    <xf numFmtId="10" fontId="0" fillId="3" borderId="2" xfId="0" applyNumberFormat="1" applyFill="1" applyBorder="1" applyAlignment="1" applyProtection="1">
      <alignment/>
      <protection locked="0"/>
    </xf>
    <xf numFmtId="0" fontId="0" fillId="2" borderId="0" xfId="0" applyFont="1" applyFill="1" applyAlignment="1">
      <alignment/>
    </xf>
    <xf numFmtId="0" fontId="2" fillId="3" borderId="3" xfId="0" applyFont="1" applyFill="1" applyBorder="1" applyAlignment="1">
      <alignment/>
    </xf>
    <xf numFmtId="164" fontId="0" fillId="3" borderId="4" xfId="17" applyNumberFormat="1" applyFill="1" applyBorder="1" applyAlignment="1" applyProtection="1">
      <alignment/>
      <protection locked="0"/>
    </xf>
    <xf numFmtId="0" fontId="2" fillId="0" borderId="3" xfId="0" applyFont="1" applyFill="1" applyBorder="1" applyAlignment="1">
      <alignment/>
    </xf>
    <xf numFmtId="165" fontId="0" fillId="4" borderId="4" xfId="0" applyNumberFormat="1" applyFill="1" applyBorder="1" applyAlignment="1" applyProtection="1">
      <alignment/>
      <protection/>
    </xf>
    <xf numFmtId="9" fontId="0" fillId="3" borderId="0" xfId="0" applyNumberFormat="1" applyFill="1" applyBorder="1" applyAlignment="1" applyProtection="1">
      <alignment horizontal="right"/>
      <protection locked="0"/>
    </xf>
    <xf numFmtId="0" fontId="0" fillId="3" borderId="5" xfId="0" applyFont="1" applyFill="1" applyBorder="1" applyAlignment="1">
      <alignment horizontal="right"/>
    </xf>
    <xf numFmtId="9" fontId="0" fillId="3" borderId="5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Alignment="1">
      <alignment horizontal="right"/>
    </xf>
    <xf numFmtId="9" fontId="0" fillId="3" borderId="2" xfId="0" applyNumberFormat="1" applyFill="1" applyBorder="1" applyAlignment="1" applyProtection="1">
      <alignment horizontal="right"/>
      <protection locked="0"/>
    </xf>
    <xf numFmtId="9" fontId="0" fillId="3" borderId="0" xfId="0" applyNumberFormat="1" applyFill="1" applyBorder="1" applyAlignment="1" applyProtection="1">
      <alignment/>
      <protection locked="0"/>
    </xf>
    <xf numFmtId="9" fontId="0" fillId="3" borderId="0" xfId="0" applyNumberFormat="1" applyFont="1" applyFill="1" applyBorder="1" applyAlignment="1" applyProtection="1">
      <alignment/>
      <protection locked="0"/>
    </xf>
    <xf numFmtId="9" fontId="0" fillId="3" borderId="4" xfId="0" applyNumberFormat="1" applyFill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9" fontId="0" fillId="3" borderId="7" xfId="0" applyNumberFormat="1" applyFill="1" applyBorder="1" applyAlignment="1" applyProtection="1">
      <alignment/>
      <protection locked="0"/>
    </xf>
    <xf numFmtId="9" fontId="0" fillId="3" borderId="7" xfId="0" applyNumberFormat="1" applyFont="1" applyFill="1" applyBorder="1" applyAlignment="1" applyProtection="1">
      <alignment/>
      <protection locked="0"/>
    </xf>
    <xf numFmtId="9" fontId="0" fillId="3" borderId="8" xfId="0" applyNumberFormat="1" applyFill="1" applyBorder="1" applyAlignment="1" applyProtection="1">
      <alignment/>
      <protection locked="0"/>
    </xf>
    <xf numFmtId="164" fontId="0" fillId="3" borderId="2" xfId="17" applyNumberFormat="1" applyFill="1" applyBorder="1" applyAlignment="1" applyProtection="1">
      <alignment/>
      <protection locked="0"/>
    </xf>
    <xf numFmtId="164" fontId="0" fillId="0" borderId="4" xfId="17" applyNumberFormat="1" applyFill="1" applyBorder="1" applyAlignment="1">
      <alignment/>
    </xf>
    <xf numFmtId="0" fontId="3" fillId="2" borderId="0" xfId="0" applyFont="1" applyFill="1" applyAlignment="1">
      <alignment/>
    </xf>
    <xf numFmtId="1" fontId="0" fillId="3" borderId="4" xfId="17" applyNumberFormat="1" applyFill="1" applyBorder="1" applyAlignment="1" applyProtection="1">
      <alignment/>
      <protection locked="0"/>
    </xf>
    <xf numFmtId="165" fontId="0" fillId="2" borderId="0" xfId="21" applyNumberFormat="1" applyFill="1" applyBorder="1" applyAlignment="1">
      <alignment/>
    </xf>
    <xf numFmtId="164" fontId="0" fillId="3" borderId="4" xfId="0" applyNumberFormat="1" applyFill="1" applyBorder="1" applyAlignment="1" applyProtection="1">
      <alignment/>
      <protection locked="0"/>
    </xf>
    <xf numFmtId="166" fontId="0" fillId="2" borderId="0" xfId="0" applyNumberFormat="1" applyFill="1" applyAlignment="1">
      <alignment/>
    </xf>
    <xf numFmtId="0" fontId="2" fillId="0" borderId="6" xfId="0" applyFont="1" applyFill="1" applyBorder="1" applyAlignment="1">
      <alignment/>
    </xf>
    <xf numFmtId="164" fontId="0" fillId="0" borderId="8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7" fontId="0" fillId="3" borderId="2" xfId="15" applyNumberFormat="1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164" fontId="0" fillId="3" borderId="8" xfId="0" applyNumberFormat="1" applyFill="1" applyBorder="1" applyAlignment="1">
      <alignment/>
    </xf>
    <xf numFmtId="0" fontId="5" fillId="5" borderId="0" xfId="0" applyFont="1" applyFill="1" applyAlignment="1">
      <alignment/>
    </xf>
    <xf numFmtId="44" fontId="6" fillId="5" borderId="0" xfId="17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7" fillId="5" borderId="0" xfId="0" applyFont="1" applyFill="1" applyAlignment="1">
      <alignment/>
    </xf>
    <xf numFmtId="0" fontId="7" fillId="0" borderId="0" xfId="0" applyFont="1" applyAlignment="1">
      <alignment/>
    </xf>
    <xf numFmtId="44" fontId="7" fillId="5" borderId="0" xfId="17" applyFont="1" applyFill="1" applyBorder="1" applyAlignment="1">
      <alignment/>
    </xf>
    <xf numFmtId="0" fontId="8" fillId="3" borderId="1" xfId="0" applyFont="1" applyFill="1" applyBorder="1" applyAlignment="1">
      <alignment/>
    </xf>
    <xf numFmtId="10" fontId="7" fillId="3" borderId="5" xfId="17" applyNumberFormat="1" applyFont="1" applyFill="1" applyBorder="1" applyAlignment="1" applyProtection="1">
      <alignment/>
      <protection locked="0"/>
    </xf>
    <xf numFmtId="0" fontId="7" fillId="3" borderId="5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10" fontId="7" fillId="3" borderId="0" xfId="17" applyNumberFormat="1" applyFont="1" applyFill="1" applyBorder="1" applyAlignment="1" applyProtection="1">
      <alignment/>
      <protection locked="0"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0" fontId="7" fillId="3" borderId="7" xfId="17" applyNumberFormat="1" applyFont="1" applyFill="1" applyBorder="1" applyAlignment="1" applyProtection="1">
      <alignment/>
      <protection locked="0"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0" fontId="7" fillId="5" borderId="0" xfId="17" applyNumberFormat="1" applyFont="1" applyFill="1" applyBorder="1" applyAlignment="1">
      <alignment/>
    </xf>
    <xf numFmtId="0" fontId="8" fillId="2" borderId="0" xfId="0" applyFont="1" applyFill="1" applyAlignment="1">
      <alignment/>
    </xf>
    <xf numFmtId="167" fontId="7" fillId="2" borderId="0" xfId="15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3" borderId="9" xfId="0" applyFont="1" applyFill="1" applyBorder="1" applyAlignment="1">
      <alignment/>
    </xf>
    <xf numFmtId="167" fontId="7" fillId="3" borderId="10" xfId="15" applyNumberFormat="1" applyFont="1" applyFill="1" applyBorder="1" applyAlignment="1" applyProtection="1">
      <alignment/>
      <protection locked="0"/>
    </xf>
    <xf numFmtId="0" fontId="10" fillId="3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2" borderId="0" xfId="17" applyNumberFormat="1" applyFont="1" applyFill="1" applyBorder="1" applyAlignment="1">
      <alignment/>
    </xf>
    <xf numFmtId="0" fontId="8" fillId="0" borderId="0" xfId="0" applyFont="1" applyAlignment="1">
      <alignment/>
    </xf>
    <xf numFmtId="9" fontId="7" fillId="0" borderId="0" xfId="17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5" borderId="9" xfId="0" applyFont="1" applyFill="1" applyBorder="1" applyAlignment="1">
      <alignment/>
    </xf>
    <xf numFmtId="9" fontId="7" fillId="0" borderId="0" xfId="17" applyNumberFormat="1" applyFont="1" applyBorder="1" applyAlignment="1">
      <alignment/>
    </xf>
    <xf numFmtId="0" fontId="7" fillId="0" borderId="0" xfId="0" applyFont="1" applyBorder="1" applyAlignment="1">
      <alignment/>
    </xf>
    <xf numFmtId="44" fontId="7" fillId="0" borderId="0" xfId="17" applyFont="1" applyBorder="1" applyAlignment="1">
      <alignment/>
    </xf>
    <xf numFmtId="0" fontId="8" fillId="5" borderId="0" xfId="0" applyFont="1" applyFill="1" applyAlignment="1">
      <alignment/>
    </xf>
    <xf numFmtId="165" fontId="7" fillId="2" borderId="4" xfId="17" applyNumberFormat="1" applyFont="1" applyFill="1" applyBorder="1" applyAlignment="1">
      <alignment/>
    </xf>
    <xf numFmtId="168" fontId="7" fillId="0" borderId="4" xfId="17" applyNumberFormat="1" applyFont="1" applyBorder="1" applyAlignment="1">
      <alignment/>
    </xf>
    <xf numFmtId="164" fontId="7" fillId="0" borderId="0" xfId="17" applyNumberFormat="1" applyFont="1" applyAlignment="1">
      <alignment/>
    </xf>
    <xf numFmtId="44" fontId="7" fillId="0" borderId="4" xfId="17" applyFont="1" applyBorder="1" applyAlignment="1">
      <alignment/>
    </xf>
    <xf numFmtId="9" fontId="7" fillId="0" borderId="0" xfId="0" applyNumberFormat="1" applyFont="1" applyBorder="1" applyAlignment="1">
      <alignment/>
    </xf>
    <xf numFmtId="9" fontId="7" fillId="0" borderId="0" xfId="0" applyNumberFormat="1" applyFont="1" applyAlignment="1">
      <alignment/>
    </xf>
    <xf numFmtId="164" fontId="7" fillId="2" borderId="4" xfId="17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4" xfId="17" applyNumberFormat="1" applyFont="1" applyBorder="1" applyAlignment="1">
      <alignment/>
    </xf>
    <xf numFmtId="164" fontId="7" fillId="0" borderId="0" xfId="17" applyNumberFormat="1" applyFont="1" applyBorder="1" applyAlignment="1">
      <alignment/>
    </xf>
    <xf numFmtId="0" fontId="11" fillId="0" borderId="0" xfId="0" applyFont="1" applyAlignment="1">
      <alignment/>
    </xf>
    <xf numFmtId="9" fontId="7" fillId="0" borderId="4" xfId="17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8" fillId="5" borderId="12" xfId="0" applyFont="1" applyFill="1" applyBorder="1" applyAlignment="1">
      <alignment/>
    </xf>
    <xf numFmtId="166" fontId="7" fillId="0" borderId="4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12" fillId="5" borderId="0" xfId="0" applyFont="1" applyFill="1" applyBorder="1" applyAlignment="1">
      <alignment/>
    </xf>
    <xf numFmtId="169" fontId="7" fillId="0" borderId="4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9" fontId="7" fillId="0" borderId="0" xfId="21" applyFont="1" applyAlignment="1">
      <alignment/>
    </xf>
    <xf numFmtId="0" fontId="10" fillId="0" borderId="0" xfId="0" applyFont="1" applyAlignment="1">
      <alignment/>
    </xf>
    <xf numFmtId="9" fontId="7" fillId="2" borderId="4" xfId="17" applyNumberFormat="1" applyFont="1" applyFill="1" applyBorder="1" applyAlignment="1">
      <alignment/>
    </xf>
    <xf numFmtId="169" fontId="7" fillId="0" borderId="0" xfId="17" applyNumberFormat="1" applyFont="1" applyBorder="1" applyAlignment="1">
      <alignment/>
    </xf>
    <xf numFmtId="0" fontId="17" fillId="0" borderId="0" xfId="0" applyFont="1" applyAlignment="1">
      <alignment/>
    </xf>
    <xf numFmtId="0" fontId="18" fillId="2" borderId="0" xfId="20" applyFont="1" applyFill="1" applyAlignment="1">
      <alignment/>
    </xf>
    <xf numFmtId="0" fontId="19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pertysecrets.ne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38.28125" style="0" bestFit="1" customWidth="1"/>
    <col min="2" max="2" width="11.7109375" style="0" customWidth="1"/>
    <col min="3" max="3" width="11.57421875" style="0" bestFit="1" customWidth="1"/>
    <col min="4" max="4" width="10.57421875" style="0" bestFit="1" customWidth="1"/>
    <col min="5" max="5" width="10.57421875" style="0" customWidth="1"/>
    <col min="6" max="22" width="10.57421875" style="0" bestFit="1" customWidth="1"/>
  </cols>
  <sheetData>
    <row r="1" ht="33.75">
      <c r="A1" s="101" t="s">
        <v>101</v>
      </c>
    </row>
    <row r="2" spans="1:21" ht="20.25">
      <c r="A2" s="1" t="s">
        <v>0</v>
      </c>
      <c r="B2" s="102" t="s">
        <v>102</v>
      </c>
      <c r="C2" s="103"/>
      <c r="D2" s="10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3" t="s">
        <v>1</v>
      </c>
      <c r="B3" s="4">
        <v>0.0595</v>
      </c>
      <c r="C3" s="5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6" t="s">
        <v>3</v>
      </c>
      <c r="B4" s="7">
        <v>750</v>
      </c>
      <c r="C4" s="5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8" t="s">
        <v>5</v>
      </c>
      <c r="B5" s="9">
        <f>+(B4*12)/B11</f>
        <v>0.06766917293233082</v>
      </c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6"/>
      <c r="B6" s="10" t="s">
        <v>6</v>
      </c>
      <c r="C6" s="11" t="s">
        <v>7</v>
      </c>
      <c r="D6" s="12" t="s">
        <v>8</v>
      </c>
      <c r="E6" s="12" t="s">
        <v>9</v>
      </c>
      <c r="F6" s="11" t="s">
        <v>10</v>
      </c>
      <c r="G6" s="12" t="s">
        <v>11</v>
      </c>
      <c r="H6" s="12" t="s">
        <v>12</v>
      </c>
      <c r="I6" s="11" t="s">
        <v>13</v>
      </c>
      <c r="J6" s="13" t="s">
        <v>14</v>
      </c>
      <c r="K6" s="13" t="s">
        <v>15</v>
      </c>
      <c r="L6" s="13" t="s">
        <v>16</v>
      </c>
      <c r="M6" s="13" t="s">
        <v>17</v>
      </c>
      <c r="N6" s="13" t="s">
        <v>18</v>
      </c>
      <c r="O6" s="13" t="s">
        <v>19</v>
      </c>
      <c r="P6" s="13" t="s">
        <v>20</v>
      </c>
      <c r="Q6" s="13" t="s">
        <v>21</v>
      </c>
      <c r="R6" s="13" t="s">
        <v>22</v>
      </c>
      <c r="S6" s="13" t="s">
        <v>23</v>
      </c>
      <c r="T6" s="13" t="s">
        <v>24</v>
      </c>
      <c r="U6" s="14" t="s">
        <v>25</v>
      </c>
    </row>
    <row r="7" spans="1:21" ht="12.75">
      <c r="A7" s="6" t="s">
        <v>26</v>
      </c>
      <c r="B7" s="15">
        <v>0.15</v>
      </c>
      <c r="C7" s="16">
        <v>0.03</v>
      </c>
      <c r="D7" s="15">
        <v>0.03</v>
      </c>
      <c r="E7" s="15">
        <v>0.03</v>
      </c>
      <c r="F7" s="15">
        <v>0.03</v>
      </c>
      <c r="G7" s="15">
        <v>0.03</v>
      </c>
      <c r="H7" s="15">
        <v>0.03</v>
      </c>
      <c r="I7" s="15">
        <v>0.03</v>
      </c>
      <c r="J7" s="15">
        <v>0.03</v>
      </c>
      <c r="K7" s="15">
        <v>0.03</v>
      </c>
      <c r="L7" s="15">
        <v>0.03</v>
      </c>
      <c r="M7" s="15">
        <v>0.03</v>
      </c>
      <c r="N7" s="15">
        <v>0.03</v>
      </c>
      <c r="O7" s="15">
        <v>0.03</v>
      </c>
      <c r="P7" s="15">
        <v>0.03</v>
      </c>
      <c r="Q7" s="15">
        <v>0.03</v>
      </c>
      <c r="R7" s="15">
        <v>0.03</v>
      </c>
      <c r="S7" s="15">
        <v>0.03</v>
      </c>
      <c r="T7" s="15">
        <v>0.03</v>
      </c>
      <c r="U7" s="17">
        <v>0.03</v>
      </c>
    </row>
    <row r="8" spans="1:21" ht="12.75">
      <c r="A8" s="18" t="s">
        <v>27</v>
      </c>
      <c r="B8" s="19">
        <v>0</v>
      </c>
      <c r="C8" s="20">
        <v>0</v>
      </c>
      <c r="D8" s="19">
        <v>0</v>
      </c>
      <c r="E8" s="19">
        <v>0.02</v>
      </c>
      <c r="F8" s="19">
        <v>0.02</v>
      </c>
      <c r="G8" s="19">
        <v>0.02</v>
      </c>
      <c r="H8" s="19">
        <v>0.02</v>
      </c>
      <c r="I8" s="19">
        <v>0.02</v>
      </c>
      <c r="J8" s="19">
        <v>0.02</v>
      </c>
      <c r="K8" s="19">
        <v>0.02</v>
      </c>
      <c r="L8" s="19">
        <v>0.02</v>
      </c>
      <c r="M8" s="19">
        <v>0.02</v>
      </c>
      <c r="N8" s="19">
        <v>0.02</v>
      </c>
      <c r="O8" s="19">
        <v>0.02</v>
      </c>
      <c r="P8" s="19">
        <v>0.02</v>
      </c>
      <c r="Q8" s="19">
        <v>0.02</v>
      </c>
      <c r="R8" s="19">
        <v>0.02</v>
      </c>
      <c r="S8" s="19">
        <v>0.02</v>
      </c>
      <c r="T8" s="19">
        <v>0.02</v>
      </c>
      <c r="U8" s="21">
        <v>0.02</v>
      </c>
    </row>
    <row r="9" spans="1:2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>
      <c r="A10" s="3" t="s">
        <v>28</v>
      </c>
      <c r="B10" s="22">
        <v>120000</v>
      </c>
      <c r="C10" s="5" t="s">
        <v>29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>
      <c r="A11" s="8" t="s">
        <v>30</v>
      </c>
      <c r="B11" s="23">
        <v>133000</v>
      </c>
      <c r="C11" s="24" t="s">
        <v>42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s="6" t="s">
        <v>31</v>
      </c>
      <c r="B12" s="25">
        <v>4</v>
      </c>
      <c r="C12" s="2" t="s">
        <v>32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6"/>
      <c r="B13" s="7"/>
      <c r="C13" s="2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6" t="s">
        <v>33</v>
      </c>
      <c r="B14" s="7">
        <v>150000</v>
      </c>
      <c r="C14" s="2" t="s">
        <v>34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>
      <c r="A15" s="6" t="s">
        <v>35</v>
      </c>
      <c r="B15" s="27">
        <v>0</v>
      </c>
      <c r="C15" s="2" t="s">
        <v>97</v>
      </c>
      <c r="D15" s="2"/>
      <c r="E15" s="2"/>
      <c r="F15" s="28"/>
      <c r="G15" s="2"/>
      <c r="H15" s="2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6" t="s">
        <v>36</v>
      </c>
      <c r="B16" s="27">
        <v>105445</v>
      </c>
      <c r="C16" s="2" t="s">
        <v>37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29" t="s">
        <v>38</v>
      </c>
      <c r="B17" s="30">
        <f>B16-B11</f>
        <v>-27555</v>
      </c>
      <c r="C17" s="2" t="s">
        <v>39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2"/>
      <c r="B18" s="3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3" t="s">
        <v>40</v>
      </c>
      <c r="B19" s="32">
        <v>48</v>
      </c>
      <c r="C19" s="2" t="s">
        <v>41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33"/>
      <c r="B20" s="3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2" spans="1:22" ht="18">
      <c r="A22" s="35" t="s">
        <v>43</v>
      </c>
      <c r="B22" s="36" t="s">
        <v>44</v>
      </c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ht="12.75">
      <c r="A23" s="38"/>
      <c r="B23" s="40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2.75">
      <c r="A24" s="41" t="s">
        <v>45</v>
      </c>
      <c r="B24" s="42">
        <v>0</v>
      </c>
      <c r="C24" s="43" t="s">
        <v>46</v>
      </c>
      <c r="D24" s="43"/>
      <c r="E24" s="43"/>
      <c r="F24" s="43"/>
      <c r="G24" s="43"/>
      <c r="H24" s="43"/>
      <c r="I24" s="43"/>
      <c r="J24" s="43"/>
      <c r="K24" s="43"/>
      <c r="L24" s="44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ht="12.75">
      <c r="A25" s="45" t="s">
        <v>47</v>
      </c>
      <c r="B25" s="46">
        <v>0.0021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8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12.75">
      <c r="A26" s="45" t="s">
        <v>49</v>
      </c>
      <c r="B26" s="46">
        <v>0.005</v>
      </c>
      <c r="C26" s="47" t="s">
        <v>50</v>
      </c>
      <c r="D26" s="47"/>
      <c r="E26" s="47"/>
      <c r="F26" s="47"/>
      <c r="G26" s="47"/>
      <c r="H26" s="47"/>
      <c r="I26" s="47"/>
      <c r="J26" s="47"/>
      <c r="K26" s="47"/>
      <c r="L26" s="48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ht="12.75">
      <c r="A27" s="49" t="s">
        <v>51</v>
      </c>
      <c r="B27" s="50">
        <v>0.005</v>
      </c>
      <c r="C27" s="51" t="s">
        <v>52</v>
      </c>
      <c r="D27" s="51"/>
      <c r="E27" s="51"/>
      <c r="F27" s="51"/>
      <c r="G27" s="51"/>
      <c r="H27" s="51"/>
      <c r="I27" s="51"/>
      <c r="J27" s="51"/>
      <c r="K27" s="51"/>
      <c r="L27" s="52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12.75">
      <c r="A28" s="53"/>
      <c r="B28" s="54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ht="12.75">
      <c r="A29" s="38"/>
      <c r="B29" s="40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ht="12.75">
      <c r="A30" s="55" t="s">
        <v>53</v>
      </c>
      <c r="B30" s="56">
        <v>46</v>
      </c>
      <c r="C30" s="57" t="s">
        <v>98</v>
      </c>
      <c r="D30" s="58"/>
      <c r="E30" s="58"/>
      <c r="F30" s="58"/>
      <c r="G30" s="5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ht="12.75">
      <c r="A31" s="60" t="s">
        <v>54</v>
      </c>
      <c r="B31" s="61">
        <v>40</v>
      </c>
      <c r="C31" s="62" t="s">
        <v>55</v>
      </c>
      <c r="D31" s="63"/>
      <c r="E31" s="63"/>
      <c r="F31" s="63"/>
      <c r="G31" s="64"/>
      <c r="H31" s="65"/>
      <c r="I31" s="65"/>
      <c r="J31" s="65"/>
      <c r="K31" s="65"/>
      <c r="L31" s="65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ht="12.75">
      <c r="A32" s="55" t="s">
        <v>56</v>
      </c>
      <c r="B32" s="66"/>
      <c r="C32" s="66">
        <f>+B10*(1+B7)</f>
        <v>138000</v>
      </c>
      <c r="D32" s="31">
        <f>+C32+(C7*C32)</f>
        <v>142140</v>
      </c>
      <c r="E32" s="31">
        <f>+D32+(D7*D32)</f>
        <v>146404.2</v>
      </c>
      <c r="F32" s="31">
        <f aca="true" t="shared" si="0" ref="F32:V32">+E32+(E7*E32)</f>
        <v>150796.326</v>
      </c>
      <c r="G32" s="31">
        <f t="shared" si="0"/>
        <v>155320.21578</v>
      </c>
      <c r="H32" s="31">
        <f t="shared" si="0"/>
        <v>159979.8222534</v>
      </c>
      <c r="I32" s="31">
        <f t="shared" si="0"/>
        <v>164779.216921002</v>
      </c>
      <c r="J32" s="31">
        <f t="shared" si="0"/>
        <v>169722.59342863204</v>
      </c>
      <c r="K32" s="31">
        <f t="shared" si="0"/>
        <v>174814.271231491</v>
      </c>
      <c r="L32" s="31">
        <f t="shared" si="0"/>
        <v>180058.69936843574</v>
      </c>
      <c r="M32" s="31">
        <f t="shared" si="0"/>
        <v>185460.46034948883</v>
      </c>
      <c r="N32" s="31">
        <f t="shared" si="0"/>
        <v>191024.2741599735</v>
      </c>
      <c r="O32" s="31">
        <f t="shared" si="0"/>
        <v>196755.0023847727</v>
      </c>
      <c r="P32" s="31">
        <f t="shared" si="0"/>
        <v>202657.65245631587</v>
      </c>
      <c r="Q32" s="31">
        <f t="shared" si="0"/>
        <v>208737.38203000536</v>
      </c>
      <c r="R32" s="31">
        <f t="shared" si="0"/>
        <v>214999.5034909055</v>
      </c>
      <c r="S32" s="31">
        <f t="shared" si="0"/>
        <v>221449.48859563266</v>
      </c>
      <c r="T32" s="31">
        <f t="shared" si="0"/>
        <v>228092.97325350164</v>
      </c>
      <c r="U32" s="31">
        <f t="shared" si="0"/>
        <v>234935.76245110668</v>
      </c>
      <c r="V32" s="31">
        <f t="shared" si="0"/>
        <v>241983.8353246399</v>
      </c>
    </row>
    <row r="33" spans="1:22" ht="12.75">
      <c r="A33" s="67"/>
      <c r="B33" s="68"/>
      <c r="C33" s="69"/>
      <c r="D33" s="70"/>
      <c r="E33" s="70"/>
      <c r="F33" s="70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2.75">
      <c r="A34" s="67"/>
      <c r="B34" s="68"/>
      <c r="C34" s="69"/>
      <c r="D34" s="70"/>
      <c r="E34" s="70"/>
      <c r="F34" s="70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ht="18">
      <c r="A35" s="71" t="s">
        <v>57</v>
      </c>
      <c r="B35" s="68"/>
      <c r="C35" s="69"/>
      <c r="D35" s="70"/>
      <c r="E35" s="70"/>
      <c r="F35" s="70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ht="12.75">
      <c r="A36" s="67"/>
      <c r="B36" s="72"/>
      <c r="C36" s="73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ht="12.75">
      <c r="A37" s="67" t="s">
        <v>58</v>
      </c>
      <c r="B37" s="74"/>
      <c r="C37" s="73">
        <v>1</v>
      </c>
      <c r="D37" s="39">
        <v>2</v>
      </c>
      <c r="E37" s="39">
        <v>3</v>
      </c>
      <c r="F37" s="73">
        <v>4</v>
      </c>
      <c r="G37" s="39">
        <v>5</v>
      </c>
      <c r="H37" s="39">
        <v>6</v>
      </c>
      <c r="I37" s="73">
        <v>7</v>
      </c>
      <c r="J37" s="39">
        <v>8</v>
      </c>
      <c r="K37" s="39">
        <v>9</v>
      </c>
      <c r="L37" s="73">
        <v>10</v>
      </c>
      <c r="M37" s="39">
        <v>11</v>
      </c>
      <c r="N37" s="73">
        <v>12</v>
      </c>
      <c r="O37" s="39">
        <v>13</v>
      </c>
      <c r="P37" s="73">
        <v>14</v>
      </c>
      <c r="Q37" s="39">
        <v>15</v>
      </c>
      <c r="R37" s="73">
        <v>16</v>
      </c>
      <c r="S37" s="39">
        <v>17</v>
      </c>
      <c r="T37" s="39">
        <v>18</v>
      </c>
      <c r="U37" s="73">
        <v>19</v>
      </c>
      <c r="V37" s="39">
        <v>20</v>
      </c>
    </row>
    <row r="38" spans="1:22" ht="12.75">
      <c r="A38" s="39"/>
      <c r="B38" s="74"/>
      <c r="C38" s="73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ht="12.75">
      <c r="A39" s="75" t="s">
        <v>59</v>
      </c>
      <c r="B39" s="76"/>
      <c r="C39" s="69"/>
      <c r="D39" s="70"/>
      <c r="E39" s="70"/>
      <c r="F39" s="70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ht="12.75">
      <c r="A40" s="38" t="s">
        <v>60</v>
      </c>
      <c r="B40" s="77"/>
      <c r="C40" s="78">
        <f>12*B4</f>
        <v>9000</v>
      </c>
      <c r="D40" s="78">
        <f>C40*(1+B8)</f>
        <v>9000</v>
      </c>
      <c r="E40" s="78">
        <f>D40*(1+C8)</f>
        <v>9000</v>
      </c>
      <c r="F40" s="78">
        <f aca="true" t="shared" si="1" ref="F40:V40">E40*(1+D8)</f>
        <v>9000</v>
      </c>
      <c r="G40" s="78">
        <f t="shared" si="1"/>
        <v>9180</v>
      </c>
      <c r="H40" s="78">
        <f t="shared" si="1"/>
        <v>9363.6</v>
      </c>
      <c r="I40" s="78">
        <f t="shared" si="1"/>
        <v>9550.872000000001</v>
      </c>
      <c r="J40" s="78">
        <f t="shared" si="1"/>
        <v>9741.88944</v>
      </c>
      <c r="K40" s="78">
        <f t="shared" si="1"/>
        <v>9936.7272288</v>
      </c>
      <c r="L40" s="78">
        <f t="shared" si="1"/>
        <v>10135.461773376</v>
      </c>
      <c r="M40" s="78">
        <f t="shared" si="1"/>
        <v>10338.171008843521</v>
      </c>
      <c r="N40" s="78">
        <f t="shared" si="1"/>
        <v>10544.934429020392</v>
      </c>
      <c r="O40" s="78">
        <f t="shared" si="1"/>
        <v>10755.8331176008</v>
      </c>
      <c r="P40" s="78">
        <f t="shared" si="1"/>
        <v>10970.949779952816</v>
      </c>
      <c r="Q40" s="78">
        <f t="shared" si="1"/>
        <v>11190.368775551873</v>
      </c>
      <c r="R40" s="78">
        <f t="shared" si="1"/>
        <v>11414.176151062911</v>
      </c>
      <c r="S40" s="78">
        <f t="shared" si="1"/>
        <v>11642.45967408417</v>
      </c>
      <c r="T40" s="78">
        <f t="shared" si="1"/>
        <v>11875.308867565853</v>
      </c>
      <c r="U40" s="78">
        <f t="shared" si="1"/>
        <v>12112.81504491717</v>
      </c>
      <c r="V40" s="78">
        <f t="shared" si="1"/>
        <v>12355.071345815513</v>
      </c>
    </row>
    <row r="41" spans="1:22" ht="12.75">
      <c r="A41" s="38" t="s">
        <v>61</v>
      </c>
      <c r="B41" s="77"/>
      <c r="C41" s="78">
        <f>($B$19/52)*C40</f>
        <v>8307.692307692309</v>
      </c>
      <c r="D41" s="78">
        <f aca="true" t="shared" si="2" ref="D41:V41">($B$19/52)*D40</f>
        <v>8307.692307692309</v>
      </c>
      <c r="E41" s="78">
        <f t="shared" si="2"/>
        <v>8307.692307692309</v>
      </c>
      <c r="F41" s="78">
        <f t="shared" si="2"/>
        <v>8307.692307692309</v>
      </c>
      <c r="G41" s="78">
        <f t="shared" si="2"/>
        <v>8473.846153846154</v>
      </c>
      <c r="H41" s="78">
        <f t="shared" si="2"/>
        <v>8643.323076923078</v>
      </c>
      <c r="I41" s="78">
        <f t="shared" si="2"/>
        <v>8816.18953846154</v>
      </c>
      <c r="J41" s="78">
        <f t="shared" si="2"/>
        <v>8992.513329230771</v>
      </c>
      <c r="K41" s="78">
        <f t="shared" si="2"/>
        <v>9172.363595815386</v>
      </c>
      <c r="L41" s="78">
        <f t="shared" si="2"/>
        <v>9355.810867731694</v>
      </c>
      <c r="M41" s="78">
        <f t="shared" si="2"/>
        <v>9542.927085086329</v>
      </c>
      <c r="N41" s="78">
        <f t="shared" si="2"/>
        <v>9733.785626788054</v>
      </c>
      <c r="O41" s="78">
        <f t="shared" si="2"/>
        <v>9928.461339323816</v>
      </c>
      <c r="P41" s="78">
        <f t="shared" si="2"/>
        <v>10127.030566110292</v>
      </c>
      <c r="Q41" s="78">
        <f t="shared" si="2"/>
        <v>10329.5711774325</v>
      </c>
      <c r="R41" s="78">
        <f t="shared" si="2"/>
        <v>10536.16260098115</v>
      </c>
      <c r="S41" s="78">
        <f t="shared" si="2"/>
        <v>10746.885853000773</v>
      </c>
      <c r="T41" s="78">
        <f t="shared" si="2"/>
        <v>10961.823570060787</v>
      </c>
      <c r="U41" s="78">
        <f t="shared" si="2"/>
        <v>11181.060041462004</v>
      </c>
      <c r="V41" s="78">
        <f t="shared" si="2"/>
        <v>11404.681242291244</v>
      </c>
    </row>
    <row r="42" spans="1:22" ht="12.75">
      <c r="A42" s="38" t="s">
        <v>62</v>
      </c>
      <c r="B42" s="79"/>
      <c r="C42" s="80">
        <f>($B$19/52)</f>
        <v>0.9230769230769231</v>
      </c>
      <c r="D42" s="80">
        <f aca="true" t="shared" si="3" ref="D42:V42">($B$19/52)</f>
        <v>0.9230769230769231</v>
      </c>
      <c r="E42" s="80">
        <f t="shared" si="3"/>
        <v>0.9230769230769231</v>
      </c>
      <c r="F42" s="80">
        <f t="shared" si="3"/>
        <v>0.9230769230769231</v>
      </c>
      <c r="G42" s="80">
        <f t="shared" si="3"/>
        <v>0.9230769230769231</v>
      </c>
      <c r="H42" s="80">
        <f t="shared" si="3"/>
        <v>0.9230769230769231</v>
      </c>
      <c r="I42" s="80">
        <f t="shared" si="3"/>
        <v>0.9230769230769231</v>
      </c>
      <c r="J42" s="80">
        <f t="shared" si="3"/>
        <v>0.9230769230769231</v>
      </c>
      <c r="K42" s="80">
        <f t="shared" si="3"/>
        <v>0.9230769230769231</v>
      </c>
      <c r="L42" s="80">
        <f t="shared" si="3"/>
        <v>0.9230769230769231</v>
      </c>
      <c r="M42" s="80">
        <f t="shared" si="3"/>
        <v>0.9230769230769231</v>
      </c>
      <c r="N42" s="80">
        <f t="shared" si="3"/>
        <v>0.9230769230769231</v>
      </c>
      <c r="O42" s="80">
        <f t="shared" si="3"/>
        <v>0.9230769230769231</v>
      </c>
      <c r="P42" s="80">
        <f t="shared" si="3"/>
        <v>0.9230769230769231</v>
      </c>
      <c r="Q42" s="80">
        <f t="shared" si="3"/>
        <v>0.9230769230769231</v>
      </c>
      <c r="R42" s="80">
        <f t="shared" si="3"/>
        <v>0.9230769230769231</v>
      </c>
      <c r="S42" s="80">
        <f t="shared" si="3"/>
        <v>0.9230769230769231</v>
      </c>
      <c r="T42" s="80">
        <f t="shared" si="3"/>
        <v>0.9230769230769231</v>
      </c>
      <c r="U42" s="80">
        <f t="shared" si="3"/>
        <v>0.9230769230769231</v>
      </c>
      <c r="V42" s="80">
        <f t="shared" si="3"/>
        <v>0.9230769230769231</v>
      </c>
    </row>
    <row r="43" spans="1:22" ht="12.75">
      <c r="A43" s="38"/>
      <c r="B43" s="79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1:22" ht="12.75">
      <c r="A44" s="38" t="s">
        <v>63</v>
      </c>
      <c r="B44" s="79"/>
      <c r="C44" s="74">
        <f>+$B24*C41</f>
        <v>0</v>
      </c>
      <c r="D44" s="74">
        <f aca="true" t="shared" si="4" ref="D44:R44">+$B24*D41</f>
        <v>0</v>
      </c>
      <c r="E44" s="74">
        <f t="shared" si="4"/>
        <v>0</v>
      </c>
      <c r="F44" s="74">
        <f t="shared" si="4"/>
        <v>0</v>
      </c>
      <c r="G44" s="74">
        <f t="shared" si="4"/>
        <v>0</v>
      </c>
      <c r="H44" s="74">
        <f t="shared" si="4"/>
        <v>0</v>
      </c>
      <c r="I44" s="74">
        <f t="shared" si="4"/>
        <v>0</v>
      </c>
      <c r="J44" s="74">
        <f t="shared" si="4"/>
        <v>0</v>
      </c>
      <c r="K44" s="74">
        <f t="shared" si="4"/>
        <v>0</v>
      </c>
      <c r="L44" s="74">
        <f t="shared" si="4"/>
        <v>0</v>
      </c>
      <c r="M44" s="74">
        <f t="shared" si="4"/>
        <v>0</v>
      </c>
      <c r="N44" s="74">
        <f t="shared" si="4"/>
        <v>0</v>
      </c>
      <c r="O44" s="74">
        <f t="shared" si="4"/>
        <v>0</v>
      </c>
      <c r="P44" s="74">
        <f t="shared" si="4"/>
        <v>0</v>
      </c>
      <c r="Q44" s="74">
        <f t="shared" si="4"/>
        <v>0</v>
      </c>
      <c r="R44" s="74">
        <f t="shared" si="4"/>
        <v>0</v>
      </c>
      <c r="S44" s="74">
        <f>+$B24*S41</f>
        <v>0</v>
      </c>
      <c r="T44" s="74">
        <f>+$B24*T41</f>
        <v>0</v>
      </c>
      <c r="U44" s="74">
        <f>+$B24*U41</f>
        <v>0</v>
      </c>
      <c r="V44" s="74">
        <f>+$B24*V41</f>
        <v>0</v>
      </c>
    </row>
    <row r="45" spans="1:22" ht="12.75">
      <c r="A45" s="38"/>
      <c r="B45" s="79"/>
      <c r="C45" s="73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ht="12.75">
      <c r="A46" s="37" t="s">
        <v>64</v>
      </c>
      <c r="B46" s="82"/>
      <c r="C46" s="83">
        <f>$B$15</f>
        <v>0</v>
      </c>
      <c r="D46" s="83">
        <f aca="true" t="shared" si="5" ref="D46:V46">$B$15</f>
        <v>0</v>
      </c>
      <c r="E46" s="83">
        <f t="shared" si="5"/>
        <v>0</v>
      </c>
      <c r="F46" s="83">
        <f t="shared" si="5"/>
        <v>0</v>
      </c>
      <c r="G46" s="83">
        <f t="shared" si="5"/>
        <v>0</v>
      </c>
      <c r="H46" s="83">
        <f t="shared" si="5"/>
        <v>0</v>
      </c>
      <c r="I46" s="83">
        <f t="shared" si="5"/>
        <v>0</v>
      </c>
      <c r="J46" s="83">
        <f t="shared" si="5"/>
        <v>0</v>
      </c>
      <c r="K46" s="83">
        <f t="shared" si="5"/>
        <v>0</v>
      </c>
      <c r="L46" s="83">
        <f t="shared" si="5"/>
        <v>0</v>
      </c>
      <c r="M46" s="83">
        <f t="shared" si="5"/>
        <v>0</v>
      </c>
      <c r="N46" s="83">
        <f t="shared" si="5"/>
        <v>0</v>
      </c>
      <c r="O46" s="83">
        <f t="shared" si="5"/>
        <v>0</v>
      </c>
      <c r="P46" s="83">
        <f t="shared" si="5"/>
        <v>0</v>
      </c>
      <c r="Q46" s="83">
        <f t="shared" si="5"/>
        <v>0</v>
      </c>
      <c r="R46" s="83">
        <f t="shared" si="5"/>
        <v>0</v>
      </c>
      <c r="S46" s="83">
        <f t="shared" si="5"/>
        <v>0</v>
      </c>
      <c r="T46" s="83">
        <f t="shared" si="5"/>
        <v>0</v>
      </c>
      <c r="U46" s="83">
        <f t="shared" si="5"/>
        <v>0</v>
      </c>
      <c r="V46" s="83">
        <f t="shared" si="5"/>
        <v>0</v>
      </c>
    </row>
    <row r="47" spans="1:22" ht="12.75">
      <c r="A47" s="37" t="s">
        <v>65</v>
      </c>
      <c r="B47" s="84"/>
      <c r="C47" s="83">
        <f>C32*$B$25</f>
        <v>289.79999999999995</v>
      </c>
      <c r="D47" s="83">
        <f aca="true" t="shared" si="6" ref="D47:V47">D32*$B$25</f>
        <v>298.49399999999997</v>
      </c>
      <c r="E47" s="83">
        <f t="shared" si="6"/>
        <v>307.44882</v>
      </c>
      <c r="F47" s="83">
        <f t="shared" si="6"/>
        <v>316.67228459999995</v>
      </c>
      <c r="G47" s="83">
        <f t="shared" si="6"/>
        <v>326.172453138</v>
      </c>
      <c r="H47" s="83">
        <f t="shared" si="6"/>
        <v>335.95762673213994</v>
      </c>
      <c r="I47" s="83">
        <f t="shared" si="6"/>
        <v>346.0363555341042</v>
      </c>
      <c r="J47" s="83">
        <f t="shared" si="6"/>
        <v>356.41744620012724</v>
      </c>
      <c r="K47" s="83">
        <f t="shared" si="6"/>
        <v>367.10996958613106</v>
      </c>
      <c r="L47" s="83">
        <f t="shared" si="6"/>
        <v>378.123268673715</v>
      </c>
      <c r="M47" s="83">
        <f t="shared" si="6"/>
        <v>389.46696673392654</v>
      </c>
      <c r="N47" s="83">
        <f t="shared" si="6"/>
        <v>401.1509757359443</v>
      </c>
      <c r="O47" s="83">
        <f t="shared" si="6"/>
        <v>413.18550500802263</v>
      </c>
      <c r="P47" s="83">
        <f t="shared" si="6"/>
        <v>425.5810701582633</v>
      </c>
      <c r="Q47" s="83">
        <f t="shared" si="6"/>
        <v>438.34850226301126</v>
      </c>
      <c r="R47" s="83">
        <f t="shared" si="6"/>
        <v>451.49895733090153</v>
      </c>
      <c r="S47" s="83">
        <f t="shared" si="6"/>
        <v>465.0439260508286</v>
      </c>
      <c r="T47" s="83">
        <f t="shared" si="6"/>
        <v>478.9952438323534</v>
      </c>
      <c r="U47" s="83">
        <f t="shared" si="6"/>
        <v>493.365101147324</v>
      </c>
      <c r="V47" s="83">
        <f t="shared" si="6"/>
        <v>508.16605418174373</v>
      </c>
    </row>
    <row r="48" spans="1:22" ht="12.75">
      <c r="A48" s="37" t="s">
        <v>66</v>
      </c>
      <c r="B48" s="84"/>
      <c r="C48" s="83">
        <v>60</v>
      </c>
      <c r="D48" s="83">
        <v>60</v>
      </c>
      <c r="E48" s="83">
        <v>60</v>
      </c>
      <c r="F48" s="83">
        <v>60</v>
      </c>
      <c r="G48" s="83">
        <v>60</v>
      </c>
      <c r="H48" s="83">
        <v>60</v>
      </c>
      <c r="I48" s="83">
        <v>60</v>
      </c>
      <c r="J48" s="83">
        <v>60</v>
      </c>
      <c r="K48" s="83">
        <v>60</v>
      </c>
      <c r="L48" s="83">
        <v>60</v>
      </c>
      <c r="M48" s="83">
        <v>60</v>
      </c>
      <c r="N48" s="83">
        <v>60</v>
      </c>
      <c r="O48" s="83">
        <v>60</v>
      </c>
      <c r="P48" s="83">
        <v>60</v>
      </c>
      <c r="Q48" s="83">
        <v>60</v>
      </c>
      <c r="R48" s="83">
        <v>60</v>
      </c>
      <c r="S48" s="83">
        <v>60</v>
      </c>
      <c r="T48" s="83">
        <v>60</v>
      </c>
      <c r="U48" s="83">
        <v>60</v>
      </c>
      <c r="V48" s="83">
        <v>60</v>
      </c>
    </row>
    <row r="49" spans="1:22" ht="12.75">
      <c r="A49" s="37" t="s">
        <v>67</v>
      </c>
      <c r="B49" s="79"/>
      <c r="C49" s="85">
        <f>C32*$B$26</f>
        <v>690</v>
      </c>
      <c r="D49" s="85">
        <f aca="true" t="shared" si="7" ref="D49:V49">D32*$B$26</f>
        <v>710.7</v>
      </c>
      <c r="E49" s="85">
        <f t="shared" si="7"/>
        <v>732.0210000000001</v>
      </c>
      <c r="F49" s="85">
        <f t="shared" si="7"/>
        <v>753.98163</v>
      </c>
      <c r="G49" s="85">
        <f t="shared" si="7"/>
        <v>776.6010789000001</v>
      </c>
      <c r="H49" s="85">
        <f t="shared" si="7"/>
        <v>799.899111267</v>
      </c>
      <c r="I49" s="85">
        <f t="shared" si="7"/>
        <v>823.89608460501</v>
      </c>
      <c r="J49" s="85">
        <f t="shared" si="7"/>
        <v>848.6129671431602</v>
      </c>
      <c r="K49" s="85">
        <f t="shared" si="7"/>
        <v>874.071356157455</v>
      </c>
      <c r="L49" s="85">
        <f t="shared" si="7"/>
        <v>900.2934968421787</v>
      </c>
      <c r="M49" s="85">
        <f t="shared" si="7"/>
        <v>927.3023017474442</v>
      </c>
      <c r="N49" s="85">
        <f t="shared" si="7"/>
        <v>955.1213707998675</v>
      </c>
      <c r="O49" s="85">
        <f t="shared" si="7"/>
        <v>983.7750119238635</v>
      </c>
      <c r="P49" s="85">
        <f t="shared" si="7"/>
        <v>1013.2882622815794</v>
      </c>
      <c r="Q49" s="85">
        <f t="shared" si="7"/>
        <v>1043.6869101500267</v>
      </c>
      <c r="R49" s="85">
        <f t="shared" si="7"/>
        <v>1074.9975174545275</v>
      </c>
      <c r="S49" s="85">
        <f t="shared" si="7"/>
        <v>1107.2474429781632</v>
      </c>
      <c r="T49" s="85">
        <f t="shared" si="7"/>
        <v>1140.4648662675081</v>
      </c>
      <c r="U49" s="85">
        <f t="shared" si="7"/>
        <v>1174.6788122555333</v>
      </c>
      <c r="V49" s="85">
        <f t="shared" si="7"/>
        <v>1209.9191766231995</v>
      </c>
    </row>
    <row r="50" spans="1:22" ht="12.75">
      <c r="A50" s="37" t="s">
        <v>68</v>
      </c>
      <c r="B50" s="79"/>
      <c r="C50" s="85">
        <f>C32*$B$27</f>
        <v>690</v>
      </c>
      <c r="D50" s="85">
        <f aca="true" t="shared" si="8" ref="D50:V50">D32*$B$27</f>
        <v>710.7</v>
      </c>
      <c r="E50" s="85">
        <f t="shared" si="8"/>
        <v>732.0210000000001</v>
      </c>
      <c r="F50" s="85">
        <f t="shared" si="8"/>
        <v>753.98163</v>
      </c>
      <c r="G50" s="85">
        <f t="shared" si="8"/>
        <v>776.6010789000001</v>
      </c>
      <c r="H50" s="85">
        <f t="shared" si="8"/>
        <v>799.899111267</v>
      </c>
      <c r="I50" s="85">
        <f t="shared" si="8"/>
        <v>823.89608460501</v>
      </c>
      <c r="J50" s="85">
        <f t="shared" si="8"/>
        <v>848.6129671431602</v>
      </c>
      <c r="K50" s="85">
        <f t="shared" si="8"/>
        <v>874.071356157455</v>
      </c>
      <c r="L50" s="85">
        <f t="shared" si="8"/>
        <v>900.2934968421787</v>
      </c>
      <c r="M50" s="85">
        <f t="shared" si="8"/>
        <v>927.3023017474442</v>
      </c>
      <c r="N50" s="85">
        <f t="shared" si="8"/>
        <v>955.1213707998675</v>
      </c>
      <c r="O50" s="85">
        <f t="shared" si="8"/>
        <v>983.7750119238635</v>
      </c>
      <c r="P50" s="85">
        <f t="shared" si="8"/>
        <v>1013.2882622815794</v>
      </c>
      <c r="Q50" s="85">
        <f t="shared" si="8"/>
        <v>1043.6869101500267</v>
      </c>
      <c r="R50" s="85">
        <f t="shared" si="8"/>
        <v>1074.9975174545275</v>
      </c>
      <c r="S50" s="85">
        <f t="shared" si="8"/>
        <v>1107.2474429781632</v>
      </c>
      <c r="T50" s="85">
        <f t="shared" si="8"/>
        <v>1140.4648662675081</v>
      </c>
      <c r="U50" s="85">
        <f t="shared" si="8"/>
        <v>1174.6788122555333</v>
      </c>
      <c r="V50" s="85">
        <f t="shared" si="8"/>
        <v>1209.9191766231995</v>
      </c>
    </row>
    <row r="51" spans="1:22" ht="12.75">
      <c r="A51" s="37"/>
      <c r="B51" s="79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</row>
    <row r="52" spans="1:22" ht="12.75">
      <c r="A52" s="37" t="s">
        <v>69</v>
      </c>
      <c r="B52" s="79"/>
      <c r="C52" s="85">
        <v>0</v>
      </c>
      <c r="D52" s="86" t="s">
        <v>99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2.75">
      <c r="A53" s="37"/>
      <c r="B53" s="79"/>
      <c r="C53" s="85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ht="12.75">
      <c r="A54" s="37" t="s">
        <v>70</v>
      </c>
      <c r="B54" s="84"/>
      <c r="C54" s="85">
        <f>$B$16*$B$3</f>
        <v>6273.9775</v>
      </c>
      <c r="D54" s="85">
        <f aca="true" t="shared" si="9" ref="D54:V54">$B$16*$B$3</f>
        <v>6273.9775</v>
      </c>
      <c r="E54" s="85">
        <f t="shared" si="9"/>
        <v>6273.9775</v>
      </c>
      <c r="F54" s="85">
        <f t="shared" si="9"/>
        <v>6273.9775</v>
      </c>
      <c r="G54" s="85">
        <f t="shared" si="9"/>
        <v>6273.9775</v>
      </c>
      <c r="H54" s="85">
        <f t="shared" si="9"/>
        <v>6273.9775</v>
      </c>
      <c r="I54" s="85">
        <f t="shared" si="9"/>
        <v>6273.9775</v>
      </c>
      <c r="J54" s="85">
        <f t="shared" si="9"/>
        <v>6273.9775</v>
      </c>
      <c r="K54" s="85">
        <f t="shared" si="9"/>
        <v>6273.9775</v>
      </c>
      <c r="L54" s="85">
        <f t="shared" si="9"/>
        <v>6273.9775</v>
      </c>
      <c r="M54" s="85">
        <f t="shared" si="9"/>
        <v>6273.9775</v>
      </c>
      <c r="N54" s="85">
        <f t="shared" si="9"/>
        <v>6273.9775</v>
      </c>
      <c r="O54" s="85">
        <f t="shared" si="9"/>
        <v>6273.9775</v>
      </c>
      <c r="P54" s="85">
        <f t="shared" si="9"/>
        <v>6273.9775</v>
      </c>
      <c r="Q54" s="85">
        <f t="shared" si="9"/>
        <v>6273.9775</v>
      </c>
      <c r="R54" s="85">
        <f t="shared" si="9"/>
        <v>6273.9775</v>
      </c>
      <c r="S54" s="85">
        <f t="shared" si="9"/>
        <v>6273.9775</v>
      </c>
      <c r="T54" s="85">
        <f t="shared" si="9"/>
        <v>6273.9775</v>
      </c>
      <c r="U54" s="85">
        <f t="shared" si="9"/>
        <v>6273.9775</v>
      </c>
      <c r="V54" s="85">
        <f t="shared" si="9"/>
        <v>6273.9775</v>
      </c>
    </row>
    <row r="55" spans="1:22" ht="12.75">
      <c r="A55" s="37"/>
      <c r="B55" s="87"/>
      <c r="C55" s="73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ht="12.75">
      <c r="A56" s="37" t="s">
        <v>71</v>
      </c>
      <c r="B56" s="87"/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</row>
    <row r="57" spans="1:22" ht="12.75">
      <c r="A57" s="38"/>
      <c r="B57" s="79"/>
      <c r="C57" s="73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ht="12.75">
      <c r="A58" s="53" t="s">
        <v>72</v>
      </c>
      <c r="B58" s="88"/>
      <c r="C58" s="83">
        <f>+C41+C56</f>
        <v>8307.692307692309</v>
      </c>
      <c r="D58" s="83">
        <f aca="true" t="shared" si="10" ref="D58:R58">+D41+D56</f>
        <v>8307.692307692309</v>
      </c>
      <c r="E58" s="83">
        <f t="shared" si="10"/>
        <v>8307.692307692309</v>
      </c>
      <c r="F58" s="83">
        <f t="shared" si="10"/>
        <v>8307.692307692309</v>
      </c>
      <c r="G58" s="83">
        <f t="shared" si="10"/>
        <v>8473.846153846154</v>
      </c>
      <c r="H58" s="83">
        <f t="shared" si="10"/>
        <v>8643.323076923078</v>
      </c>
      <c r="I58" s="83">
        <f t="shared" si="10"/>
        <v>8816.18953846154</v>
      </c>
      <c r="J58" s="83">
        <f t="shared" si="10"/>
        <v>8992.513329230771</v>
      </c>
      <c r="K58" s="83">
        <f t="shared" si="10"/>
        <v>9172.363595815386</v>
      </c>
      <c r="L58" s="83">
        <f t="shared" si="10"/>
        <v>9355.810867731694</v>
      </c>
      <c r="M58" s="83">
        <f t="shared" si="10"/>
        <v>9542.927085086329</v>
      </c>
      <c r="N58" s="83">
        <f t="shared" si="10"/>
        <v>9733.785626788054</v>
      </c>
      <c r="O58" s="83">
        <f t="shared" si="10"/>
        <v>9928.461339323816</v>
      </c>
      <c r="P58" s="83">
        <f t="shared" si="10"/>
        <v>10127.030566110292</v>
      </c>
      <c r="Q58" s="83">
        <f t="shared" si="10"/>
        <v>10329.5711774325</v>
      </c>
      <c r="R58" s="83">
        <f t="shared" si="10"/>
        <v>10536.16260098115</v>
      </c>
      <c r="S58" s="83">
        <f>+S41+S56</f>
        <v>10746.885853000773</v>
      </c>
      <c r="T58" s="83">
        <f>+T41+T56</f>
        <v>10961.823570060787</v>
      </c>
      <c r="U58" s="83">
        <f>+U41+U56</f>
        <v>11181.060041462004</v>
      </c>
      <c r="V58" s="83">
        <f>+V41+V56</f>
        <v>11404.681242291244</v>
      </c>
    </row>
    <row r="59" spans="1:22" ht="12.75">
      <c r="A59" s="53" t="s">
        <v>73</v>
      </c>
      <c r="B59" s="89"/>
      <c r="C59" s="90">
        <f>SUM(C44:C56)</f>
        <v>8003.7775</v>
      </c>
      <c r="D59" s="90">
        <f aca="true" t="shared" si="11" ref="D59:R59">SUM(D44:D56)</f>
        <v>8053.8715</v>
      </c>
      <c r="E59" s="90">
        <f t="shared" si="11"/>
        <v>8105.46832</v>
      </c>
      <c r="F59" s="90">
        <f t="shared" si="11"/>
        <v>8158.6130446</v>
      </c>
      <c r="G59" s="90">
        <f t="shared" si="11"/>
        <v>8213.352110938</v>
      </c>
      <c r="H59" s="90">
        <f t="shared" si="11"/>
        <v>8269.73334926614</v>
      </c>
      <c r="I59" s="90">
        <f t="shared" si="11"/>
        <v>8327.806024744124</v>
      </c>
      <c r="J59" s="90">
        <f t="shared" si="11"/>
        <v>8387.620880486447</v>
      </c>
      <c r="K59" s="90">
        <f t="shared" si="11"/>
        <v>8449.23018190104</v>
      </c>
      <c r="L59" s="90">
        <f t="shared" si="11"/>
        <v>8512.687762358073</v>
      </c>
      <c r="M59" s="90">
        <f t="shared" si="11"/>
        <v>8578.049070228815</v>
      </c>
      <c r="N59" s="90">
        <f t="shared" si="11"/>
        <v>8645.37121733568</v>
      </c>
      <c r="O59" s="90">
        <f t="shared" si="11"/>
        <v>8714.71302885575</v>
      </c>
      <c r="P59" s="90">
        <f t="shared" si="11"/>
        <v>8786.135094721423</v>
      </c>
      <c r="Q59" s="90">
        <f t="shared" si="11"/>
        <v>8859.699822563065</v>
      </c>
      <c r="R59" s="90">
        <f t="shared" si="11"/>
        <v>8935.471492239956</v>
      </c>
      <c r="S59" s="90">
        <f>SUM(S44:S56)</f>
        <v>9013.516312007156</v>
      </c>
      <c r="T59" s="90">
        <f>SUM(T44:T56)</f>
        <v>9093.90247636737</v>
      </c>
      <c r="U59" s="90">
        <f>SUM(U44:U56)</f>
        <v>9176.700225658391</v>
      </c>
      <c r="V59" s="90">
        <f>SUM(V44:V56)</f>
        <v>9261.981907428142</v>
      </c>
    </row>
    <row r="60" spans="1:22" ht="12.75">
      <c r="A60" s="37"/>
      <c r="B60" s="89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</row>
    <row r="61" spans="1:22" ht="13.5" thickBot="1">
      <c r="A61" s="91" t="s">
        <v>74</v>
      </c>
      <c r="B61" s="92"/>
      <c r="C61" s="93">
        <f>+C58-C59</f>
        <v>303.9148076923084</v>
      </c>
      <c r="D61" s="93">
        <f aca="true" t="shared" si="12" ref="D61:R61">+D58-D59</f>
        <v>253.82080769230834</v>
      </c>
      <c r="E61" s="93">
        <f t="shared" si="12"/>
        <v>202.22398769230858</v>
      </c>
      <c r="F61" s="93">
        <f t="shared" si="12"/>
        <v>149.0792630923088</v>
      </c>
      <c r="G61" s="93">
        <f t="shared" si="12"/>
        <v>260.49404290815437</v>
      </c>
      <c r="H61" s="93">
        <f t="shared" si="12"/>
        <v>373.5897276569376</v>
      </c>
      <c r="I61" s="93">
        <f t="shared" si="12"/>
        <v>488.38351371741555</v>
      </c>
      <c r="J61" s="93">
        <f t="shared" si="12"/>
        <v>604.8924487443237</v>
      </c>
      <c r="K61" s="93">
        <f t="shared" si="12"/>
        <v>723.1334139143455</v>
      </c>
      <c r="L61" s="93">
        <f t="shared" si="12"/>
        <v>843.123105373621</v>
      </c>
      <c r="M61" s="93">
        <f t="shared" si="12"/>
        <v>964.8780148575133</v>
      </c>
      <c r="N61" s="93">
        <f t="shared" si="12"/>
        <v>1088.4144094523745</v>
      </c>
      <c r="O61" s="93">
        <f t="shared" si="12"/>
        <v>1213.7483104680668</v>
      </c>
      <c r="P61" s="93">
        <f t="shared" si="12"/>
        <v>1340.8954713888688</v>
      </c>
      <c r="Q61" s="93">
        <f t="shared" si="12"/>
        <v>1469.871354869434</v>
      </c>
      <c r="R61" s="93">
        <f t="shared" si="12"/>
        <v>1600.6911087411936</v>
      </c>
      <c r="S61" s="93">
        <f>+S58-S59</f>
        <v>1733.3695409936172</v>
      </c>
      <c r="T61" s="93">
        <f>+T58-T59</f>
        <v>1867.9210936934178</v>
      </c>
      <c r="U61" s="93">
        <f>+U58-U59</f>
        <v>2004.359815803613</v>
      </c>
      <c r="V61" s="93">
        <f>+V58-V59</f>
        <v>2142.699334863102</v>
      </c>
    </row>
    <row r="62" spans="1:22" ht="13.5" thickTop="1">
      <c r="A62" s="53"/>
      <c r="B62" s="92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</row>
    <row r="63" spans="1:22" ht="12.75">
      <c r="A63" s="53"/>
      <c r="B63" s="92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</row>
    <row r="64" spans="1:22" ht="12.75">
      <c r="A64" s="94" t="s">
        <v>75</v>
      </c>
      <c r="B64" s="92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</row>
    <row r="65" spans="1:22" ht="12.75">
      <c r="A65" s="37"/>
      <c r="B65" s="92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</row>
    <row r="66" spans="1:22" ht="12.75">
      <c r="A66" s="53" t="s">
        <v>76</v>
      </c>
      <c r="B66" s="95"/>
      <c r="C66" s="96">
        <f>C65+C61</f>
        <v>303.9148076923084</v>
      </c>
      <c r="D66" s="96">
        <f aca="true" t="shared" si="13" ref="D66:V66">+C66+D58-D59</f>
        <v>557.7356153846167</v>
      </c>
      <c r="E66" s="96">
        <f t="shared" si="13"/>
        <v>759.9596030769244</v>
      </c>
      <c r="F66" s="96">
        <f t="shared" si="13"/>
        <v>909.0388661692332</v>
      </c>
      <c r="G66" s="96">
        <f t="shared" si="13"/>
        <v>1169.5329090773866</v>
      </c>
      <c r="H66" s="96">
        <f t="shared" si="13"/>
        <v>1543.1226367343243</v>
      </c>
      <c r="I66" s="96">
        <f t="shared" si="13"/>
        <v>2031.5061504517398</v>
      </c>
      <c r="J66" s="96">
        <f t="shared" si="13"/>
        <v>2636.3985991960635</v>
      </c>
      <c r="K66" s="96">
        <f t="shared" si="13"/>
        <v>3359.532013110409</v>
      </c>
      <c r="L66" s="96">
        <f t="shared" si="13"/>
        <v>4202.65511848403</v>
      </c>
      <c r="M66" s="96">
        <f t="shared" si="13"/>
        <v>5167.533133341543</v>
      </c>
      <c r="N66" s="96">
        <f t="shared" si="13"/>
        <v>6255.947542793918</v>
      </c>
      <c r="O66" s="96">
        <f t="shared" si="13"/>
        <v>7469.695853261985</v>
      </c>
      <c r="P66" s="96">
        <f t="shared" si="13"/>
        <v>8810.591324650853</v>
      </c>
      <c r="Q66" s="96">
        <f t="shared" si="13"/>
        <v>10280.462679520288</v>
      </c>
      <c r="R66" s="96">
        <f t="shared" si="13"/>
        <v>11881.153788261481</v>
      </c>
      <c r="S66" s="96">
        <f t="shared" si="13"/>
        <v>13614.523329255098</v>
      </c>
      <c r="T66" s="96">
        <f t="shared" si="13"/>
        <v>15482.444422948516</v>
      </c>
      <c r="U66" s="96">
        <f t="shared" si="13"/>
        <v>17486.80423875213</v>
      </c>
      <c r="V66" s="96">
        <f t="shared" si="13"/>
        <v>19629.503573615235</v>
      </c>
    </row>
    <row r="67" spans="1:22" ht="12.75">
      <c r="A67" s="75" t="s">
        <v>77</v>
      </c>
      <c r="B67" s="79"/>
      <c r="C67" s="96">
        <f>+C66+$B$17</f>
        <v>-27251.08519230769</v>
      </c>
      <c r="D67" s="96">
        <f aca="true" t="shared" si="14" ref="D67:P67">+D66+$B$17</f>
        <v>-26997.264384615384</v>
      </c>
      <c r="E67" s="96">
        <f t="shared" si="14"/>
        <v>-26795.040396923076</v>
      </c>
      <c r="F67" s="96">
        <f t="shared" si="14"/>
        <v>-26645.961133830766</v>
      </c>
      <c r="G67" s="96">
        <f t="shared" si="14"/>
        <v>-26385.46709092261</v>
      </c>
      <c r="H67" s="96">
        <f t="shared" si="14"/>
        <v>-26011.877363265674</v>
      </c>
      <c r="I67" s="96">
        <f t="shared" si="14"/>
        <v>-25523.49384954826</v>
      </c>
      <c r="J67" s="96">
        <f t="shared" si="14"/>
        <v>-24918.601400803935</v>
      </c>
      <c r="K67" s="96">
        <f t="shared" si="14"/>
        <v>-24195.46798688959</v>
      </c>
      <c r="L67" s="96">
        <f t="shared" si="14"/>
        <v>-23352.34488151597</v>
      </c>
      <c r="M67" s="96">
        <f t="shared" si="14"/>
        <v>-22387.466866658455</v>
      </c>
      <c r="N67" s="96">
        <f t="shared" si="14"/>
        <v>-21299.052457206082</v>
      </c>
      <c r="O67" s="96">
        <f t="shared" si="14"/>
        <v>-20085.304146738017</v>
      </c>
      <c r="P67" s="96">
        <f t="shared" si="14"/>
        <v>-18744.408675349147</v>
      </c>
      <c r="Q67" s="96">
        <f aca="true" t="shared" si="15" ref="Q67:V67">+Q66+$B$17</f>
        <v>-17274.537320479714</v>
      </c>
      <c r="R67" s="96">
        <f t="shared" si="15"/>
        <v>-15673.846211738519</v>
      </c>
      <c r="S67" s="96">
        <f t="shared" si="15"/>
        <v>-13940.476670744902</v>
      </c>
      <c r="T67" s="96">
        <f t="shared" si="15"/>
        <v>-12072.555577051484</v>
      </c>
      <c r="U67" s="96">
        <f t="shared" si="15"/>
        <v>-10068.195761247869</v>
      </c>
      <c r="V67" s="96">
        <f t="shared" si="15"/>
        <v>-7925.496426384765</v>
      </c>
    </row>
    <row r="68" spans="1:22" ht="12.75">
      <c r="A68" s="39"/>
      <c r="B68" s="74"/>
      <c r="C68" s="73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12.75">
      <c r="A69" s="39"/>
      <c r="B69" s="74"/>
      <c r="C69" s="73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12.75">
      <c r="A70" s="75" t="s">
        <v>78</v>
      </c>
      <c r="B70" s="40"/>
      <c r="C70" s="37"/>
      <c r="D70" s="97">
        <f>1-(B31/B30)</f>
        <v>0.13043478260869568</v>
      </c>
      <c r="E70" s="98" t="s">
        <v>79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2.75">
      <c r="A71" s="39"/>
      <c r="B71" s="39"/>
      <c r="C71" s="73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12.75">
      <c r="A72" s="67" t="s">
        <v>58</v>
      </c>
      <c r="B72" s="74"/>
      <c r="C72" s="73">
        <v>1</v>
      </c>
      <c r="D72" s="39">
        <v>2</v>
      </c>
      <c r="E72" s="39">
        <v>3</v>
      </c>
      <c r="F72" s="73">
        <v>4</v>
      </c>
      <c r="G72" s="39">
        <v>5</v>
      </c>
      <c r="H72" s="39">
        <v>6</v>
      </c>
      <c r="I72" s="73">
        <v>7</v>
      </c>
      <c r="J72" s="39">
        <v>8</v>
      </c>
      <c r="K72" s="39">
        <v>9</v>
      </c>
      <c r="L72" s="73">
        <v>10</v>
      </c>
      <c r="M72" s="39">
        <v>11</v>
      </c>
      <c r="N72" s="73">
        <v>12</v>
      </c>
      <c r="O72" s="39">
        <v>13</v>
      </c>
      <c r="P72" s="73">
        <v>14</v>
      </c>
      <c r="Q72" s="39">
        <v>15</v>
      </c>
      <c r="R72" s="73">
        <v>16</v>
      </c>
      <c r="S72" s="39">
        <v>17</v>
      </c>
      <c r="T72" s="39">
        <v>18</v>
      </c>
      <c r="U72" s="73">
        <v>19</v>
      </c>
      <c r="V72" s="39">
        <v>20</v>
      </c>
    </row>
    <row r="73" spans="1:22" ht="12.75">
      <c r="A73" s="39"/>
      <c r="B73" s="74"/>
      <c r="C73" s="73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12.75">
      <c r="A74" s="75" t="s">
        <v>80</v>
      </c>
      <c r="B74" s="99"/>
      <c r="C74" s="69"/>
      <c r="D74" s="70"/>
      <c r="E74" s="70"/>
      <c r="F74" s="70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12.75">
      <c r="A75" s="38" t="s">
        <v>60</v>
      </c>
      <c r="B75" s="77"/>
      <c r="C75" s="78">
        <f aca="true" t="shared" si="16" ref="C75:V75">C40</f>
        <v>9000</v>
      </c>
      <c r="D75" s="78">
        <f t="shared" si="16"/>
        <v>9000</v>
      </c>
      <c r="E75" s="78">
        <f t="shared" si="16"/>
        <v>9000</v>
      </c>
      <c r="F75" s="78">
        <f t="shared" si="16"/>
        <v>9000</v>
      </c>
      <c r="G75" s="78">
        <f t="shared" si="16"/>
        <v>9180</v>
      </c>
      <c r="H75" s="78">
        <f t="shared" si="16"/>
        <v>9363.6</v>
      </c>
      <c r="I75" s="78">
        <f t="shared" si="16"/>
        <v>9550.872000000001</v>
      </c>
      <c r="J75" s="78">
        <f t="shared" si="16"/>
        <v>9741.88944</v>
      </c>
      <c r="K75" s="78">
        <f t="shared" si="16"/>
        <v>9936.7272288</v>
      </c>
      <c r="L75" s="78">
        <f t="shared" si="16"/>
        <v>10135.461773376</v>
      </c>
      <c r="M75" s="78">
        <f t="shared" si="16"/>
        <v>10338.171008843521</v>
      </c>
      <c r="N75" s="78">
        <f t="shared" si="16"/>
        <v>10544.934429020392</v>
      </c>
      <c r="O75" s="78">
        <f t="shared" si="16"/>
        <v>10755.8331176008</v>
      </c>
      <c r="P75" s="78">
        <f t="shared" si="16"/>
        <v>10970.949779952816</v>
      </c>
      <c r="Q75" s="78">
        <f t="shared" si="16"/>
        <v>11190.368775551873</v>
      </c>
      <c r="R75" s="78">
        <f t="shared" si="16"/>
        <v>11414.176151062911</v>
      </c>
      <c r="S75" s="78">
        <f t="shared" si="16"/>
        <v>11642.45967408417</v>
      </c>
      <c r="T75" s="78">
        <f t="shared" si="16"/>
        <v>11875.308867565853</v>
      </c>
      <c r="U75" s="78">
        <f t="shared" si="16"/>
        <v>12112.81504491717</v>
      </c>
      <c r="V75" s="78">
        <f t="shared" si="16"/>
        <v>12355.071345815513</v>
      </c>
    </row>
    <row r="76" spans="1:22" ht="12.75">
      <c r="A76" s="38" t="s">
        <v>61</v>
      </c>
      <c r="B76" s="77"/>
      <c r="C76" s="78">
        <f>C75*C77</f>
        <v>6923.076923076924</v>
      </c>
      <c r="D76" s="78">
        <f aca="true" t="shared" si="17" ref="D76:V76">D75*D77</f>
        <v>6923.076923076924</v>
      </c>
      <c r="E76" s="78">
        <f t="shared" si="17"/>
        <v>6923.076923076924</v>
      </c>
      <c r="F76" s="78">
        <f t="shared" si="17"/>
        <v>6923.076923076924</v>
      </c>
      <c r="G76" s="78">
        <f t="shared" si="17"/>
        <v>7061.538461538462</v>
      </c>
      <c r="H76" s="78">
        <f t="shared" si="17"/>
        <v>7202.769230769231</v>
      </c>
      <c r="I76" s="78">
        <f t="shared" si="17"/>
        <v>7346.824615384617</v>
      </c>
      <c r="J76" s="78">
        <f t="shared" si="17"/>
        <v>7493.7611076923085</v>
      </c>
      <c r="K76" s="78">
        <f t="shared" si="17"/>
        <v>7643.636329846155</v>
      </c>
      <c r="L76" s="78">
        <f t="shared" si="17"/>
        <v>7796.5090564430775</v>
      </c>
      <c r="M76" s="78">
        <f t="shared" si="17"/>
        <v>7952.43923757194</v>
      </c>
      <c r="N76" s="78">
        <f t="shared" si="17"/>
        <v>8111.488022323379</v>
      </c>
      <c r="O76" s="78">
        <f t="shared" si="17"/>
        <v>8273.717782769847</v>
      </c>
      <c r="P76" s="78">
        <f t="shared" si="17"/>
        <v>8439.192138425244</v>
      </c>
      <c r="Q76" s="78">
        <f t="shared" si="17"/>
        <v>8607.97598119375</v>
      </c>
      <c r="R76" s="78">
        <f t="shared" si="17"/>
        <v>8780.135500817625</v>
      </c>
      <c r="S76" s="78">
        <f t="shared" si="17"/>
        <v>8955.738210833977</v>
      </c>
      <c r="T76" s="78">
        <f t="shared" si="17"/>
        <v>9134.852975050657</v>
      </c>
      <c r="U76" s="78">
        <f t="shared" si="17"/>
        <v>9317.55003455167</v>
      </c>
      <c r="V76" s="78">
        <f t="shared" si="17"/>
        <v>9503.901035242703</v>
      </c>
    </row>
    <row r="77" spans="1:22" ht="12.75">
      <c r="A77" s="38" t="s">
        <v>81</v>
      </c>
      <c r="B77" s="79"/>
      <c r="C77" s="80">
        <f>($B$31/52)</f>
        <v>0.7692307692307693</v>
      </c>
      <c r="D77" s="80">
        <f aca="true" t="shared" si="18" ref="D77:V77">($B$31/52)</f>
        <v>0.7692307692307693</v>
      </c>
      <c r="E77" s="80">
        <f t="shared" si="18"/>
        <v>0.7692307692307693</v>
      </c>
      <c r="F77" s="80">
        <f t="shared" si="18"/>
        <v>0.7692307692307693</v>
      </c>
      <c r="G77" s="80">
        <f t="shared" si="18"/>
        <v>0.7692307692307693</v>
      </c>
      <c r="H77" s="80">
        <f t="shared" si="18"/>
        <v>0.7692307692307693</v>
      </c>
      <c r="I77" s="80">
        <f t="shared" si="18"/>
        <v>0.7692307692307693</v>
      </c>
      <c r="J77" s="80">
        <f t="shared" si="18"/>
        <v>0.7692307692307693</v>
      </c>
      <c r="K77" s="80">
        <f t="shared" si="18"/>
        <v>0.7692307692307693</v>
      </c>
      <c r="L77" s="80">
        <f t="shared" si="18"/>
        <v>0.7692307692307693</v>
      </c>
      <c r="M77" s="80">
        <f t="shared" si="18"/>
        <v>0.7692307692307693</v>
      </c>
      <c r="N77" s="80">
        <f t="shared" si="18"/>
        <v>0.7692307692307693</v>
      </c>
      <c r="O77" s="80">
        <f t="shared" si="18"/>
        <v>0.7692307692307693</v>
      </c>
      <c r="P77" s="80">
        <f t="shared" si="18"/>
        <v>0.7692307692307693</v>
      </c>
      <c r="Q77" s="80">
        <f t="shared" si="18"/>
        <v>0.7692307692307693</v>
      </c>
      <c r="R77" s="80">
        <f t="shared" si="18"/>
        <v>0.7692307692307693</v>
      </c>
      <c r="S77" s="80">
        <f t="shared" si="18"/>
        <v>0.7692307692307693</v>
      </c>
      <c r="T77" s="80">
        <f t="shared" si="18"/>
        <v>0.7692307692307693</v>
      </c>
      <c r="U77" s="80">
        <f t="shared" si="18"/>
        <v>0.7692307692307693</v>
      </c>
      <c r="V77" s="80">
        <f t="shared" si="18"/>
        <v>0.7692307692307693</v>
      </c>
    </row>
    <row r="78" spans="1:22" ht="12.75">
      <c r="A78" s="38"/>
      <c r="B78" s="79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</row>
    <row r="79" spans="1:22" ht="12.75">
      <c r="A79" s="38" t="s">
        <v>82</v>
      </c>
      <c r="B79" s="79"/>
      <c r="C79" s="100">
        <f>C76*$B$24</f>
        <v>0</v>
      </c>
      <c r="D79" s="100">
        <f aca="true" t="shared" si="19" ref="D79:V79">D76*$B$24</f>
        <v>0</v>
      </c>
      <c r="E79" s="100">
        <f t="shared" si="19"/>
        <v>0</v>
      </c>
      <c r="F79" s="100">
        <f t="shared" si="19"/>
        <v>0</v>
      </c>
      <c r="G79" s="100">
        <f t="shared" si="19"/>
        <v>0</v>
      </c>
      <c r="H79" s="100">
        <f t="shared" si="19"/>
        <v>0</v>
      </c>
      <c r="I79" s="100">
        <f t="shared" si="19"/>
        <v>0</v>
      </c>
      <c r="J79" s="100">
        <f t="shared" si="19"/>
        <v>0</v>
      </c>
      <c r="K79" s="100">
        <f t="shared" si="19"/>
        <v>0</v>
      </c>
      <c r="L79" s="100">
        <f t="shared" si="19"/>
        <v>0</v>
      </c>
      <c r="M79" s="100">
        <f t="shared" si="19"/>
        <v>0</v>
      </c>
      <c r="N79" s="100">
        <f t="shared" si="19"/>
        <v>0</v>
      </c>
      <c r="O79" s="100">
        <f t="shared" si="19"/>
        <v>0</v>
      </c>
      <c r="P79" s="100">
        <f t="shared" si="19"/>
        <v>0</v>
      </c>
      <c r="Q79" s="100">
        <f t="shared" si="19"/>
        <v>0</v>
      </c>
      <c r="R79" s="100">
        <f t="shared" si="19"/>
        <v>0</v>
      </c>
      <c r="S79" s="100">
        <f t="shared" si="19"/>
        <v>0</v>
      </c>
      <c r="T79" s="100">
        <f t="shared" si="19"/>
        <v>0</v>
      </c>
      <c r="U79" s="100">
        <f t="shared" si="19"/>
        <v>0</v>
      </c>
      <c r="V79" s="100">
        <f t="shared" si="19"/>
        <v>0</v>
      </c>
    </row>
    <row r="80" spans="1:22" ht="12.75">
      <c r="A80" s="38"/>
      <c r="B80" s="79"/>
      <c r="C80" s="73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ht="12.75">
      <c r="A81" s="37" t="s">
        <v>83</v>
      </c>
      <c r="B81" s="82"/>
      <c r="C81" s="83">
        <f>C46</f>
        <v>0</v>
      </c>
      <c r="D81" s="83">
        <f aca="true" t="shared" si="20" ref="D81:V85">D46</f>
        <v>0</v>
      </c>
      <c r="E81" s="83">
        <f t="shared" si="20"/>
        <v>0</v>
      </c>
      <c r="F81" s="83">
        <f t="shared" si="20"/>
        <v>0</v>
      </c>
      <c r="G81" s="83">
        <f t="shared" si="20"/>
        <v>0</v>
      </c>
      <c r="H81" s="83">
        <f t="shared" si="20"/>
        <v>0</v>
      </c>
      <c r="I81" s="83">
        <f t="shared" si="20"/>
        <v>0</v>
      </c>
      <c r="J81" s="83">
        <f t="shared" si="20"/>
        <v>0</v>
      </c>
      <c r="K81" s="83">
        <f t="shared" si="20"/>
        <v>0</v>
      </c>
      <c r="L81" s="83">
        <f t="shared" si="20"/>
        <v>0</v>
      </c>
      <c r="M81" s="83">
        <f t="shared" si="20"/>
        <v>0</v>
      </c>
      <c r="N81" s="83">
        <f t="shared" si="20"/>
        <v>0</v>
      </c>
      <c r="O81" s="83">
        <f t="shared" si="20"/>
        <v>0</v>
      </c>
      <c r="P81" s="83">
        <f t="shared" si="20"/>
        <v>0</v>
      </c>
      <c r="Q81" s="83">
        <f t="shared" si="20"/>
        <v>0</v>
      </c>
      <c r="R81" s="83">
        <f t="shared" si="20"/>
        <v>0</v>
      </c>
      <c r="S81" s="83">
        <f t="shared" si="20"/>
        <v>0</v>
      </c>
      <c r="T81" s="83">
        <f t="shared" si="20"/>
        <v>0</v>
      </c>
      <c r="U81" s="83">
        <f t="shared" si="20"/>
        <v>0</v>
      </c>
      <c r="V81" s="83">
        <f t="shared" si="20"/>
        <v>0</v>
      </c>
    </row>
    <row r="82" spans="1:22" ht="12.75">
      <c r="A82" s="37" t="s">
        <v>84</v>
      </c>
      <c r="B82" s="84"/>
      <c r="C82" s="83">
        <f aca="true" t="shared" si="21" ref="C82:L85">C47</f>
        <v>289.79999999999995</v>
      </c>
      <c r="D82" s="83">
        <f t="shared" si="21"/>
        <v>298.49399999999997</v>
      </c>
      <c r="E82" s="83">
        <f t="shared" si="21"/>
        <v>307.44882</v>
      </c>
      <c r="F82" s="83">
        <f t="shared" si="21"/>
        <v>316.67228459999995</v>
      </c>
      <c r="G82" s="83">
        <f t="shared" si="21"/>
        <v>326.172453138</v>
      </c>
      <c r="H82" s="83">
        <f t="shared" si="21"/>
        <v>335.95762673213994</v>
      </c>
      <c r="I82" s="83">
        <f t="shared" si="21"/>
        <v>346.0363555341042</v>
      </c>
      <c r="J82" s="83">
        <f t="shared" si="21"/>
        <v>356.41744620012724</v>
      </c>
      <c r="K82" s="83">
        <f t="shared" si="21"/>
        <v>367.10996958613106</v>
      </c>
      <c r="L82" s="83">
        <f t="shared" si="21"/>
        <v>378.123268673715</v>
      </c>
      <c r="M82" s="83">
        <f t="shared" si="20"/>
        <v>389.46696673392654</v>
      </c>
      <c r="N82" s="83">
        <f t="shared" si="20"/>
        <v>401.1509757359443</v>
      </c>
      <c r="O82" s="83">
        <f t="shared" si="20"/>
        <v>413.18550500802263</v>
      </c>
      <c r="P82" s="83">
        <f t="shared" si="20"/>
        <v>425.5810701582633</v>
      </c>
      <c r="Q82" s="83">
        <f t="shared" si="20"/>
        <v>438.34850226301126</v>
      </c>
      <c r="R82" s="83">
        <f t="shared" si="20"/>
        <v>451.49895733090153</v>
      </c>
      <c r="S82" s="83">
        <f t="shared" si="20"/>
        <v>465.0439260508286</v>
      </c>
      <c r="T82" s="83">
        <f t="shared" si="20"/>
        <v>478.9952438323534</v>
      </c>
      <c r="U82" s="83">
        <f t="shared" si="20"/>
        <v>493.365101147324</v>
      </c>
      <c r="V82" s="83">
        <f t="shared" si="20"/>
        <v>508.16605418174373</v>
      </c>
    </row>
    <row r="83" spans="1:22" ht="12.75">
      <c r="A83" s="37" t="s">
        <v>85</v>
      </c>
      <c r="B83" s="84"/>
      <c r="C83" s="83">
        <f t="shared" si="21"/>
        <v>60</v>
      </c>
      <c r="D83" s="83">
        <f t="shared" si="21"/>
        <v>60</v>
      </c>
      <c r="E83" s="83">
        <f t="shared" si="21"/>
        <v>60</v>
      </c>
      <c r="F83" s="83">
        <f t="shared" si="21"/>
        <v>60</v>
      </c>
      <c r="G83" s="83">
        <f t="shared" si="21"/>
        <v>60</v>
      </c>
      <c r="H83" s="83">
        <f t="shared" si="21"/>
        <v>60</v>
      </c>
      <c r="I83" s="83">
        <f t="shared" si="21"/>
        <v>60</v>
      </c>
      <c r="J83" s="83">
        <f t="shared" si="21"/>
        <v>60</v>
      </c>
      <c r="K83" s="83">
        <f t="shared" si="21"/>
        <v>60</v>
      </c>
      <c r="L83" s="83">
        <f t="shared" si="21"/>
        <v>60</v>
      </c>
      <c r="M83" s="83">
        <f t="shared" si="20"/>
        <v>60</v>
      </c>
      <c r="N83" s="83">
        <f t="shared" si="20"/>
        <v>60</v>
      </c>
      <c r="O83" s="83">
        <f t="shared" si="20"/>
        <v>60</v>
      </c>
      <c r="P83" s="83">
        <f t="shared" si="20"/>
        <v>60</v>
      </c>
      <c r="Q83" s="83">
        <f t="shared" si="20"/>
        <v>60</v>
      </c>
      <c r="R83" s="83">
        <f t="shared" si="20"/>
        <v>60</v>
      </c>
      <c r="S83" s="83">
        <f t="shared" si="20"/>
        <v>60</v>
      </c>
      <c r="T83" s="83">
        <f t="shared" si="20"/>
        <v>60</v>
      </c>
      <c r="U83" s="83">
        <f t="shared" si="20"/>
        <v>60</v>
      </c>
      <c r="V83" s="83">
        <f t="shared" si="20"/>
        <v>60</v>
      </c>
    </row>
    <row r="84" spans="1:22" ht="12.75">
      <c r="A84" s="37" t="s">
        <v>86</v>
      </c>
      <c r="B84" s="79"/>
      <c r="C84" s="83">
        <f t="shared" si="21"/>
        <v>690</v>
      </c>
      <c r="D84" s="83">
        <f t="shared" si="21"/>
        <v>710.7</v>
      </c>
      <c r="E84" s="83">
        <f t="shared" si="21"/>
        <v>732.0210000000001</v>
      </c>
      <c r="F84" s="83">
        <f t="shared" si="21"/>
        <v>753.98163</v>
      </c>
      <c r="G84" s="83">
        <f t="shared" si="21"/>
        <v>776.6010789000001</v>
      </c>
      <c r="H84" s="83">
        <f t="shared" si="21"/>
        <v>799.899111267</v>
      </c>
      <c r="I84" s="83">
        <f t="shared" si="21"/>
        <v>823.89608460501</v>
      </c>
      <c r="J84" s="83">
        <f t="shared" si="21"/>
        <v>848.6129671431602</v>
      </c>
      <c r="K84" s="83">
        <f t="shared" si="21"/>
        <v>874.071356157455</v>
      </c>
      <c r="L84" s="83">
        <f t="shared" si="21"/>
        <v>900.2934968421787</v>
      </c>
      <c r="M84" s="83">
        <f t="shared" si="20"/>
        <v>927.3023017474442</v>
      </c>
      <c r="N84" s="83">
        <f t="shared" si="20"/>
        <v>955.1213707998675</v>
      </c>
      <c r="O84" s="83">
        <f t="shared" si="20"/>
        <v>983.7750119238635</v>
      </c>
      <c r="P84" s="83">
        <f t="shared" si="20"/>
        <v>1013.2882622815794</v>
      </c>
      <c r="Q84" s="83">
        <f t="shared" si="20"/>
        <v>1043.6869101500267</v>
      </c>
      <c r="R84" s="83">
        <f t="shared" si="20"/>
        <v>1074.9975174545275</v>
      </c>
      <c r="S84" s="83">
        <f t="shared" si="20"/>
        <v>1107.2474429781632</v>
      </c>
      <c r="T84" s="83">
        <f t="shared" si="20"/>
        <v>1140.4648662675081</v>
      </c>
      <c r="U84" s="83">
        <f t="shared" si="20"/>
        <v>1174.6788122555333</v>
      </c>
      <c r="V84" s="83">
        <f t="shared" si="20"/>
        <v>1209.9191766231995</v>
      </c>
    </row>
    <row r="85" spans="1:22" ht="12.75">
      <c r="A85" s="37" t="s">
        <v>87</v>
      </c>
      <c r="B85" s="79"/>
      <c r="C85" s="83">
        <f t="shared" si="21"/>
        <v>690</v>
      </c>
      <c r="D85" s="83">
        <f t="shared" si="21"/>
        <v>710.7</v>
      </c>
      <c r="E85" s="83">
        <f t="shared" si="21"/>
        <v>732.0210000000001</v>
      </c>
      <c r="F85" s="83">
        <f t="shared" si="21"/>
        <v>753.98163</v>
      </c>
      <c r="G85" s="83">
        <f t="shared" si="21"/>
        <v>776.6010789000001</v>
      </c>
      <c r="H85" s="83">
        <f t="shared" si="21"/>
        <v>799.899111267</v>
      </c>
      <c r="I85" s="83">
        <f t="shared" si="21"/>
        <v>823.89608460501</v>
      </c>
      <c r="J85" s="83">
        <f t="shared" si="21"/>
        <v>848.6129671431602</v>
      </c>
      <c r="K85" s="83">
        <f t="shared" si="21"/>
        <v>874.071356157455</v>
      </c>
      <c r="L85" s="83">
        <f t="shared" si="21"/>
        <v>900.2934968421787</v>
      </c>
      <c r="M85" s="83">
        <f t="shared" si="20"/>
        <v>927.3023017474442</v>
      </c>
      <c r="N85" s="83">
        <f t="shared" si="20"/>
        <v>955.1213707998675</v>
      </c>
      <c r="O85" s="83">
        <f t="shared" si="20"/>
        <v>983.7750119238635</v>
      </c>
      <c r="P85" s="83">
        <f t="shared" si="20"/>
        <v>1013.2882622815794</v>
      </c>
      <c r="Q85" s="83">
        <f t="shared" si="20"/>
        <v>1043.6869101500267</v>
      </c>
      <c r="R85" s="83">
        <f t="shared" si="20"/>
        <v>1074.9975174545275</v>
      </c>
      <c r="S85" s="83">
        <f t="shared" si="20"/>
        <v>1107.2474429781632</v>
      </c>
      <c r="T85" s="83">
        <f t="shared" si="20"/>
        <v>1140.4648662675081</v>
      </c>
      <c r="U85" s="83">
        <f t="shared" si="20"/>
        <v>1174.6788122555333</v>
      </c>
      <c r="V85" s="83">
        <f t="shared" si="20"/>
        <v>1209.9191766231995</v>
      </c>
    </row>
    <row r="86" spans="1:22" ht="12.75">
      <c r="A86" s="37"/>
      <c r="B86" s="79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</row>
    <row r="87" spans="1:22" ht="12.75">
      <c r="A87" s="37" t="s">
        <v>88</v>
      </c>
      <c r="B87" s="79"/>
      <c r="C87" s="85">
        <f>C52</f>
        <v>0</v>
      </c>
      <c r="D87" s="86" t="s">
        <v>100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ht="12.75">
      <c r="A88" s="37"/>
      <c r="B88" s="79"/>
      <c r="C88" s="85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ht="12.75">
      <c r="A89" s="37" t="s">
        <v>89</v>
      </c>
      <c r="B89" s="84"/>
      <c r="C89" s="85">
        <f>C54</f>
        <v>6273.9775</v>
      </c>
      <c r="D89" s="85">
        <f aca="true" t="shared" si="22" ref="D89:R89">D54</f>
        <v>6273.9775</v>
      </c>
      <c r="E89" s="85">
        <f t="shared" si="22"/>
        <v>6273.9775</v>
      </c>
      <c r="F89" s="85">
        <f t="shared" si="22"/>
        <v>6273.9775</v>
      </c>
      <c r="G89" s="85">
        <f t="shared" si="22"/>
        <v>6273.9775</v>
      </c>
      <c r="H89" s="85">
        <f t="shared" si="22"/>
        <v>6273.9775</v>
      </c>
      <c r="I89" s="85">
        <f t="shared" si="22"/>
        <v>6273.9775</v>
      </c>
      <c r="J89" s="85">
        <f t="shared" si="22"/>
        <v>6273.9775</v>
      </c>
      <c r="K89" s="85">
        <f t="shared" si="22"/>
        <v>6273.9775</v>
      </c>
      <c r="L89" s="85">
        <f t="shared" si="22"/>
        <v>6273.9775</v>
      </c>
      <c r="M89" s="85">
        <f t="shared" si="22"/>
        <v>6273.9775</v>
      </c>
      <c r="N89" s="85">
        <f t="shared" si="22"/>
        <v>6273.9775</v>
      </c>
      <c r="O89" s="85">
        <f t="shared" si="22"/>
        <v>6273.9775</v>
      </c>
      <c r="P89" s="85">
        <f t="shared" si="22"/>
        <v>6273.9775</v>
      </c>
      <c r="Q89" s="85">
        <f t="shared" si="22"/>
        <v>6273.9775</v>
      </c>
      <c r="R89" s="85">
        <f t="shared" si="22"/>
        <v>6273.9775</v>
      </c>
      <c r="S89" s="85">
        <f>S54</f>
        <v>6273.9775</v>
      </c>
      <c r="T89" s="85">
        <f>T54</f>
        <v>6273.9775</v>
      </c>
      <c r="U89" s="85">
        <f>U54</f>
        <v>6273.9775</v>
      </c>
      <c r="V89" s="85">
        <f>V54</f>
        <v>6273.9775</v>
      </c>
    </row>
    <row r="90" spans="1:22" ht="12.75">
      <c r="A90" s="37"/>
      <c r="B90" s="87"/>
      <c r="C90" s="73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ht="12.75">
      <c r="A91" s="37" t="s">
        <v>90</v>
      </c>
      <c r="B91" s="87"/>
      <c r="C91" s="85">
        <v>0</v>
      </c>
      <c r="D91" s="85">
        <v>0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</row>
    <row r="92" spans="1:22" ht="12.75">
      <c r="A92" s="38"/>
      <c r="B92" s="79"/>
      <c r="C92" s="73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ht="12.75">
      <c r="A93" s="53" t="s">
        <v>91</v>
      </c>
      <c r="B93" s="88"/>
      <c r="C93" s="83">
        <f>C76</f>
        <v>6923.076923076924</v>
      </c>
      <c r="D93" s="83">
        <f aca="true" t="shared" si="23" ref="D93:R93">D76</f>
        <v>6923.076923076924</v>
      </c>
      <c r="E93" s="83">
        <f t="shared" si="23"/>
        <v>6923.076923076924</v>
      </c>
      <c r="F93" s="83">
        <f t="shared" si="23"/>
        <v>6923.076923076924</v>
      </c>
      <c r="G93" s="83">
        <f t="shared" si="23"/>
        <v>7061.538461538462</v>
      </c>
      <c r="H93" s="83">
        <f t="shared" si="23"/>
        <v>7202.769230769231</v>
      </c>
      <c r="I93" s="83">
        <f t="shared" si="23"/>
        <v>7346.824615384617</v>
      </c>
      <c r="J93" s="83">
        <f t="shared" si="23"/>
        <v>7493.7611076923085</v>
      </c>
      <c r="K93" s="83">
        <f t="shared" si="23"/>
        <v>7643.636329846155</v>
      </c>
      <c r="L93" s="83">
        <f t="shared" si="23"/>
        <v>7796.5090564430775</v>
      </c>
      <c r="M93" s="83">
        <f t="shared" si="23"/>
        <v>7952.43923757194</v>
      </c>
      <c r="N93" s="83">
        <f t="shared" si="23"/>
        <v>8111.488022323379</v>
      </c>
      <c r="O93" s="83">
        <f t="shared" si="23"/>
        <v>8273.717782769847</v>
      </c>
      <c r="P93" s="83">
        <f t="shared" si="23"/>
        <v>8439.192138425244</v>
      </c>
      <c r="Q93" s="83">
        <f t="shared" si="23"/>
        <v>8607.97598119375</v>
      </c>
      <c r="R93" s="83">
        <f t="shared" si="23"/>
        <v>8780.135500817625</v>
      </c>
      <c r="S93" s="83">
        <f>S76</f>
        <v>8955.738210833977</v>
      </c>
      <c r="T93" s="83">
        <f>T76</f>
        <v>9134.852975050657</v>
      </c>
      <c r="U93" s="83">
        <f>U76</f>
        <v>9317.55003455167</v>
      </c>
      <c r="V93" s="83">
        <f>V76</f>
        <v>9503.901035242703</v>
      </c>
    </row>
    <row r="94" spans="1:22" ht="12.75">
      <c r="A94" s="53" t="s">
        <v>92</v>
      </c>
      <c r="B94" s="89"/>
      <c r="C94" s="90">
        <f>SUM(C79:C91)</f>
        <v>8003.7775</v>
      </c>
      <c r="D94" s="90">
        <f aca="true" t="shared" si="24" ref="D94:R94">SUM(D79:D91)</f>
        <v>8053.8715</v>
      </c>
      <c r="E94" s="90">
        <f t="shared" si="24"/>
        <v>8105.46832</v>
      </c>
      <c r="F94" s="90">
        <f t="shared" si="24"/>
        <v>8158.6130446</v>
      </c>
      <c r="G94" s="90">
        <f t="shared" si="24"/>
        <v>8213.352110938</v>
      </c>
      <c r="H94" s="90">
        <f t="shared" si="24"/>
        <v>8269.73334926614</v>
      </c>
      <c r="I94" s="90">
        <f t="shared" si="24"/>
        <v>8327.806024744124</v>
      </c>
      <c r="J94" s="90">
        <f t="shared" si="24"/>
        <v>8387.620880486447</v>
      </c>
      <c r="K94" s="90">
        <f t="shared" si="24"/>
        <v>8449.23018190104</v>
      </c>
      <c r="L94" s="90">
        <f t="shared" si="24"/>
        <v>8512.687762358073</v>
      </c>
      <c r="M94" s="90">
        <f t="shared" si="24"/>
        <v>8578.049070228815</v>
      </c>
      <c r="N94" s="90">
        <f t="shared" si="24"/>
        <v>8645.37121733568</v>
      </c>
      <c r="O94" s="90">
        <f t="shared" si="24"/>
        <v>8714.71302885575</v>
      </c>
      <c r="P94" s="90">
        <f t="shared" si="24"/>
        <v>8786.135094721423</v>
      </c>
      <c r="Q94" s="90">
        <f t="shared" si="24"/>
        <v>8859.699822563065</v>
      </c>
      <c r="R94" s="90">
        <f t="shared" si="24"/>
        <v>8935.471492239956</v>
      </c>
      <c r="S94" s="90">
        <f>SUM(S79:S91)</f>
        <v>9013.516312007156</v>
      </c>
      <c r="T94" s="90">
        <f>SUM(T79:T91)</f>
        <v>9093.90247636737</v>
      </c>
      <c r="U94" s="90">
        <f>SUM(U79:U91)</f>
        <v>9176.700225658391</v>
      </c>
      <c r="V94" s="90">
        <f>SUM(V79:V91)</f>
        <v>9261.981907428142</v>
      </c>
    </row>
    <row r="95" spans="1:22" ht="12.75">
      <c r="A95" s="37"/>
      <c r="B95" s="89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</row>
    <row r="96" spans="1:22" ht="13.5" thickBot="1">
      <c r="A96" s="91" t="s">
        <v>93</v>
      </c>
      <c r="B96" s="92"/>
      <c r="C96" s="93">
        <f aca="true" t="shared" si="25" ref="C96:R96">+C93-C94</f>
        <v>-1080.7005769230764</v>
      </c>
      <c r="D96" s="93">
        <f t="shared" si="25"/>
        <v>-1130.7945769230764</v>
      </c>
      <c r="E96" s="93">
        <f t="shared" si="25"/>
        <v>-1182.3913969230762</v>
      </c>
      <c r="F96" s="93">
        <f t="shared" si="25"/>
        <v>-1235.536121523076</v>
      </c>
      <c r="G96" s="93">
        <f t="shared" si="25"/>
        <v>-1151.813649399538</v>
      </c>
      <c r="H96" s="93">
        <f t="shared" si="25"/>
        <v>-1066.9641184969087</v>
      </c>
      <c r="I96" s="93">
        <f t="shared" si="25"/>
        <v>-980.9814093595078</v>
      </c>
      <c r="J96" s="93">
        <f t="shared" si="25"/>
        <v>-893.8597727941387</v>
      </c>
      <c r="K96" s="93">
        <f t="shared" si="25"/>
        <v>-805.5938520548862</v>
      </c>
      <c r="L96" s="93">
        <f t="shared" si="25"/>
        <v>-716.1787059149956</v>
      </c>
      <c r="M96" s="93">
        <f t="shared" si="25"/>
        <v>-625.6098326568754</v>
      </c>
      <c r="N96" s="93">
        <f t="shared" si="25"/>
        <v>-533.8831950123013</v>
      </c>
      <c r="O96" s="93">
        <f t="shared" si="25"/>
        <v>-440.9952460859022</v>
      </c>
      <c r="P96" s="93">
        <f t="shared" si="25"/>
        <v>-346.94295629617955</v>
      </c>
      <c r="Q96" s="93">
        <f t="shared" si="25"/>
        <v>-251.72384136931578</v>
      </c>
      <c r="R96" s="93">
        <f t="shared" si="25"/>
        <v>-155.33599142233106</v>
      </c>
      <c r="S96" s="93">
        <f>+S93-S94</f>
        <v>-57.778101173178584</v>
      </c>
      <c r="T96" s="93">
        <f>+T93-T94</f>
        <v>40.95049868328715</v>
      </c>
      <c r="U96" s="93">
        <f>+U93-U94</f>
        <v>140.84980889327926</v>
      </c>
      <c r="V96" s="93">
        <f>+V93-V94</f>
        <v>241.91912781456085</v>
      </c>
    </row>
    <row r="97" spans="1:22" ht="13.5" thickTop="1">
      <c r="A97" s="53"/>
      <c r="B97" s="92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</row>
    <row r="98" spans="1:22" ht="12.75">
      <c r="A98" s="53"/>
      <c r="B98" s="92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</row>
    <row r="99" spans="1:22" ht="12.75">
      <c r="A99" s="94" t="s">
        <v>94</v>
      </c>
      <c r="B99" s="92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</row>
    <row r="100" spans="1:22" ht="12.75">
      <c r="A100" s="37"/>
      <c r="B100" s="92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</row>
    <row r="101" spans="1:22" ht="12.75">
      <c r="A101" s="53" t="s">
        <v>95</v>
      </c>
      <c r="B101" s="95"/>
      <c r="C101" s="96">
        <f>C100+C96</f>
        <v>-1080.7005769230764</v>
      </c>
      <c r="D101" s="96">
        <f>+C101+D93-D94</f>
        <v>-2211.495153846153</v>
      </c>
      <c r="E101" s="96">
        <f aca="true" t="shared" si="26" ref="E101:R101">+D101+E93-E94</f>
        <v>-3393.886550769229</v>
      </c>
      <c r="F101" s="96">
        <f t="shared" si="26"/>
        <v>-4629.422672292305</v>
      </c>
      <c r="G101" s="96">
        <f t="shared" si="26"/>
        <v>-5781.236321691843</v>
      </c>
      <c r="H101" s="96">
        <f>+G101+H93-H94</f>
        <v>-6848.200440188752</v>
      </c>
      <c r="I101" s="96">
        <f t="shared" si="26"/>
        <v>-7829.181849548259</v>
      </c>
      <c r="J101" s="96">
        <f t="shared" si="26"/>
        <v>-8723.041622342398</v>
      </c>
      <c r="K101" s="96">
        <f t="shared" si="26"/>
        <v>-9528.635474397284</v>
      </c>
      <c r="L101" s="96">
        <f t="shared" si="26"/>
        <v>-10244.81418031228</v>
      </c>
      <c r="M101" s="96">
        <f t="shared" si="26"/>
        <v>-10870.424012969155</v>
      </c>
      <c r="N101" s="96">
        <f t="shared" si="26"/>
        <v>-11404.307207981456</v>
      </c>
      <c r="O101" s="96">
        <f t="shared" si="26"/>
        <v>-11845.302454067358</v>
      </c>
      <c r="P101" s="96">
        <f t="shared" si="26"/>
        <v>-12192.245410363537</v>
      </c>
      <c r="Q101" s="96">
        <f t="shared" si="26"/>
        <v>-12443.969251732853</v>
      </c>
      <c r="R101" s="96">
        <f t="shared" si="26"/>
        <v>-12599.305243155184</v>
      </c>
      <c r="S101" s="96">
        <f>+R101+S93-S94</f>
        <v>-12657.083344328363</v>
      </c>
      <c r="T101" s="96">
        <f>+S101+T93-T94</f>
        <v>-12616.132845645076</v>
      </c>
      <c r="U101" s="96">
        <f>+T101+U93-U94</f>
        <v>-12475.283036751796</v>
      </c>
      <c r="V101" s="96">
        <f>+U101+V93-V94</f>
        <v>-12233.363908937235</v>
      </c>
    </row>
    <row r="102" spans="1:22" ht="12.75">
      <c r="A102" s="75" t="s">
        <v>96</v>
      </c>
      <c r="B102" s="79"/>
      <c r="C102" s="96">
        <f>+C101+$B$17</f>
        <v>-28635.700576923075</v>
      </c>
      <c r="D102" s="96">
        <f aca="true" t="shared" si="27" ref="D102:V102">+D101+$B$17</f>
        <v>-29766.495153846154</v>
      </c>
      <c r="E102" s="96">
        <f t="shared" si="27"/>
        <v>-30948.886550769228</v>
      </c>
      <c r="F102" s="96">
        <f t="shared" si="27"/>
        <v>-32184.422672292305</v>
      </c>
      <c r="G102" s="96">
        <f t="shared" si="27"/>
        <v>-33336.236321691846</v>
      </c>
      <c r="H102" s="96">
        <f t="shared" si="27"/>
        <v>-34403.20044018875</v>
      </c>
      <c r="I102" s="96">
        <f t="shared" si="27"/>
        <v>-35384.18184954826</v>
      </c>
      <c r="J102" s="96">
        <f t="shared" si="27"/>
        <v>-36278.041622342396</v>
      </c>
      <c r="K102" s="96">
        <f t="shared" si="27"/>
        <v>-37083.635474397284</v>
      </c>
      <c r="L102" s="96">
        <f t="shared" si="27"/>
        <v>-37799.81418031228</v>
      </c>
      <c r="M102" s="96">
        <f t="shared" si="27"/>
        <v>-38425.42401296915</v>
      </c>
      <c r="N102" s="96">
        <f t="shared" si="27"/>
        <v>-38959.30720798146</v>
      </c>
      <c r="O102" s="96">
        <f t="shared" si="27"/>
        <v>-39400.30245406736</v>
      </c>
      <c r="P102" s="96">
        <f t="shared" si="27"/>
        <v>-39747.24541036354</v>
      </c>
      <c r="Q102" s="96">
        <f t="shared" si="27"/>
        <v>-39998.96925173285</v>
      </c>
      <c r="R102" s="96">
        <f t="shared" si="27"/>
        <v>-40154.305243155184</v>
      </c>
      <c r="S102" s="96">
        <f t="shared" si="27"/>
        <v>-40212.08334432836</v>
      </c>
      <c r="T102" s="96">
        <f t="shared" si="27"/>
        <v>-40171.13284564507</v>
      </c>
      <c r="U102" s="96">
        <f t="shared" si="27"/>
        <v>-40030.283036751796</v>
      </c>
      <c r="V102" s="96">
        <f t="shared" si="27"/>
        <v>-39788.36390893724</v>
      </c>
    </row>
  </sheetData>
  <hyperlinks>
    <hyperlink ref="B2" r:id="rId1" display="www.propertysecrets.net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JoJaffa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JoJaffa</dc:creator>
  <cp:keywords/>
  <dc:description/>
  <cp:lastModifiedBy>JoJaffa</cp:lastModifiedBy>
  <dcterms:created xsi:type="dcterms:W3CDTF">2007-04-18T14:46:13Z</dcterms:created>
  <dcterms:modified xsi:type="dcterms:W3CDTF">2007-04-20T14:28:11Z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